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1\RIPS\Mezilesí\"/>
    </mc:Choice>
  </mc:AlternateContent>
  <xr:revisionPtr revIDLastSave="0" documentId="13_ncr:1_{A708670B-71FE-4B6E-B15A-78B89E7A62A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část'!$C$131:$K$349</definedName>
    <definedName name="_xlnm._FilterDatabase" localSheetId="2" hidden="1">'01.2 - SO 01.2 ZTI'!$C$119:$K$194</definedName>
    <definedName name="_xlnm._FilterDatabase" localSheetId="3" hidden="1">'01.3 - SO 01.3 Elektroins...'!$C$118:$K$144</definedName>
    <definedName name="_xlnm._FilterDatabase" localSheetId="4" hidden="1">'01.4 - SO 01.4 VZT'!$C$118:$K$162</definedName>
    <definedName name="_xlnm._FilterDatabase" localSheetId="5" hidden="1">'01.5 - SO 01.5 Likvidace ...'!$C$116:$K$132</definedName>
    <definedName name="_xlnm._FilterDatabase" localSheetId="6" hidden="1">'901 - VON'!$C$117:$K$132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část'!$C$119:$J$349</definedName>
    <definedName name="_xlnm.Print_Area" localSheetId="2">'01.2 - SO 01.2 ZTI'!$C$4:$J$76,'01.2 - SO 01.2 ZTI'!$C$82:$J$101,'01.2 - SO 01.2 ZTI'!$C$107:$J$194</definedName>
    <definedName name="_xlnm.Print_Area" localSheetId="3">'01.3 - SO 01.3 Elektroins...'!$C$4:$J$76,'01.3 - SO 01.3 Elektroins...'!$C$82:$J$100,'01.3 - SO 01.3 Elektroins...'!$C$106:$J$144</definedName>
    <definedName name="_xlnm.Print_Area" localSheetId="4">'01.4 - SO 01.4 VZT'!$C$4:$J$76,'01.4 - SO 01.4 VZT'!$C$82:$J$100,'01.4 - SO 01.4 VZT'!$C$106:$J$162</definedName>
    <definedName name="_xlnm.Print_Area" localSheetId="5">'01.5 - SO 01.5 Likvidace ...'!$C$4:$J$76,'01.5 - SO 01.5 Likvidace ...'!$C$82:$J$98,'01.5 - SO 01.5 Likvidace ...'!$C$104:$J$132</definedName>
    <definedName name="_xlnm.Print_Area" localSheetId="6">'901 - VON'!$C$4:$J$76,'901 - VON'!$C$82:$J$99,'901 - VON'!$C$105:$J$132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115" i="7"/>
  <c r="J23" i="7"/>
  <c r="J21" i="7"/>
  <c r="E21" i="7"/>
  <c r="J114" i="7"/>
  <c r="J20" i="7"/>
  <c r="J18" i="7"/>
  <c r="E18" i="7"/>
  <c r="F115" i="7"/>
  <c r="J17" i="7"/>
  <c r="J15" i="7"/>
  <c r="E15" i="7"/>
  <c r="F114" i="7"/>
  <c r="J14" i="7"/>
  <c r="J12" i="7"/>
  <c r="J112" i="7"/>
  <c r="E7" i="7"/>
  <c r="E108" i="7" s="1"/>
  <c r="J37" i="6"/>
  <c r="J36" i="6"/>
  <c r="AY99" i="1"/>
  <c r="J35" i="6"/>
  <c r="AX99" i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91" i="6"/>
  <c r="J20" i="6"/>
  <c r="J18" i="6"/>
  <c r="E18" i="6"/>
  <c r="F114" i="6"/>
  <c r="J17" i="6"/>
  <c r="J15" i="6"/>
  <c r="E15" i="6"/>
  <c r="F91" i="6"/>
  <c r="J14" i="6"/>
  <c r="J12" i="6"/>
  <c r="J111" i="6"/>
  <c r="E7" i="6"/>
  <c r="E107" i="6"/>
  <c r="J37" i="5"/>
  <c r="J36" i="5"/>
  <c r="AY98" i="1"/>
  <c r="J35" i="5"/>
  <c r="AX98" i="1" s="1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3" i="5"/>
  <c r="E111" i="5"/>
  <c r="F89" i="5"/>
  <c r="E87" i="5"/>
  <c r="J24" i="5"/>
  <c r="E24" i="5"/>
  <c r="J92" i="5"/>
  <c r="J23" i="5"/>
  <c r="J21" i="5"/>
  <c r="E21" i="5"/>
  <c r="J115" i="5"/>
  <c r="J20" i="5"/>
  <c r="J18" i="5"/>
  <c r="E18" i="5"/>
  <c r="F116" i="5"/>
  <c r="J17" i="5"/>
  <c r="J15" i="5"/>
  <c r="E15" i="5"/>
  <c r="F91" i="5"/>
  <c r="J14" i="5"/>
  <c r="J12" i="5"/>
  <c r="J113" i="5" s="1"/>
  <c r="E7" i="5"/>
  <c r="E109" i="5"/>
  <c r="J37" i="4"/>
  <c r="J36" i="4"/>
  <c r="AY97" i="1"/>
  <c r="J35" i="4"/>
  <c r="AX97" i="1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116" i="4" s="1"/>
  <c r="J23" i="4"/>
  <c r="J21" i="4"/>
  <c r="E21" i="4"/>
  <c r="J115" i="4" s="1"/>
  <c r="J20" i="4"/>
  <c r="J18" i="4"/>
  <c r="E18" i="4"/>
  <c r="F116" i="4" s="1"/>
  <c r="J17" i="4"/>
  <c r="J15" i="4"/>
  <c r="E15" i="4"/>
  <c r="F115" i="4" s="1"/>
  <c r="J14" i="4"/>
  <c r="J12" i="4"/>
  <c r="J113" i="4"/>
  <c r="E7" i="4"/>
  <c r="E109" i="4"/>
  <c r="J37" i="3"/>
  <c r="J36" i="3"/>
  <c r="AY96" i="1" s="1"/>
  <c r="J35" i="3"/>
  <c r="AX96" i="1"/>
  <c r="BI192" i="3"/>
  <c r="BH192" i="3"/>
  <c r="BG192" i="3"/>
  <c r="BE192" i="3"/>
  <c r="T192" i="3"/>
  <c r="R192" i="3"/>
  <c r="P192" i="3"/>
  <c r="BI189" i="3"/>
  <c r="BH189" i="3"/>
  <c r="BG189" i="3"/>
  <c r="BE189" i="3"/>
  <c r="T189" i="3"/>
  <c r="R189" i="3"/>
  <c r="P189" i="3"/>
  <c r="BI186" i="3"/>
  <c r="BH186" i="3"/>
  <c r="BG186" i="3"/>
  <c r="BE186" i="3"/>
  <c r="T186" i="3"/>
  <c r="R186" i="3"/>
  <c r="P186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92" i="3" s="1"/>
  <c r="J23" i="3"/>
  <c r="J21" i="3"/>
  <c r="E21" i="3"/>
  <c r="J116" i="3"/>
  <c r="J20" i="3"/>
  <c r="J18" i="3"/>
  <c r="E18" i="3"/>
  <c r="F117" i="3" s="1"/>
  <c r="J17" i="3"/>
  <c r="J15" i="3"/>
  <c r="E15" i="3"/>
  <c r="F91" i="3" s="1"/>
  <c r="J14" i="3"/>
  <c r="J12" i="3"/>
  <c r="J89" i="3" s="1"/>
  <c r="E7" i="3"/>
  <c r="E110" i="3"/>
  <c r="J37" i="2"/>
  <c r="J36" i="2"/>
  <c r="AY95" i="1"/>
  <c r="J35" i="2"/>
  <c r="AX95" i="1"/>
  <c r="BI345" i="2"/>
  <c r="BH345" i="2"/>
  <c r="BG345" i="2"/>
  <c r="BE345" i="2"/>
  <c r="T345" i="2"/>
  <c r="T344" i="2"/>
  <c r="R345" i="2"/>
  <c r="R344" i="2"/>
  <c r="P345" i="2"/>
  <c r="P344" i="2"/>
  <c r="BI343" i="2"/>
  <c r="BH343" i="2"/>
  <c r="BG343" i="2"/>
  <c r="BE343" i="2"/>
  <c r="T343" i="2"/>
  <c r="R343" i="2"/>
  <c r="P343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3" i="2"/>
  <c r="BH323" i="2"/>
  <c r="BG323" i="2"/>
  <c r="BE323" i="2"/>
  <c r="T323" i="2"/>
  <c r="R323" i="2"/>
  <c r="P323" i="2"/>
  <c r="BI320" i="2"/>
  <c r="BH320" i="2"/>
  <c r="BG320" i="2"/>
  <c r="BE320" i="2"/>
  <c r="T320" i="2"/>
  <c r="R320" i="2"/>
  <c r="P320" i="2"/>
  <c r="BI316" i="2"/>
  <c r="BH316" i="2"/>
  <c r="BG316" i="2"/>
  <c r="BE316" i="2"/>
  <c r="T316" i="2"/>
  <c r="T315" i="2"/>
  <c r="R316" i="2"/>
  <c r="R315" i="2" s="1"/>
  <c r="P316" i="2"/>
  <c r="P315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88" i="2"/>
  <c r="BH288" i="2"/>
  <c r="BG288" i="2"/>
  <c r="BE288" i="2"/>
  <c r="T288" i="2"/>
  <c r="R288" i="2"/>
  <c r="P288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1" i="2"/>
  <c r="BH251" i="2"/>
  <c r="BG251" i="2"/>
  <c r="BE251" i="2"/>
  <c r="T251" i="2"/>
  <c r="R251" i="2"/>
  <c r="P251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T243" i="2" s="1"/>
  <c r="R244" i="2"/>
  <c r="R243" i="2"/>
  <c r="P244" i="2"/>
  <c r="P243" i="2" s="1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7" i="2"/>
  <c r="BH147" i="2"/>
  <c r="BG147" i="2"/>
  <c r="BE147" i="2"/>
  <c r="T147" i="2"/>
  <c r="T146" i="2" s="1"/>
  <c r="R147" i="2"/>
  <c r="R146" i="2"/>
  <c r="P147" i="2"/>
  <c r="P146" i="2" s="1"/>
  <c r="BI143" i="2"/>
  <c r="BH143" i="2"/>
  <c r="BG143" i="2"/>
  <c r="BE143" i="2"/>
  <c r="T143" i="2"/>
  <c r="R143" i="2"/>
  <c r="P143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129" i="2" s="1"/>
  <c r="J17" i="2"/>
  <c r="J15" i="2"/>
  <c r="E15" i="2"/>
  <c r="F128" i="2" s="1"/>
  <c r="J14" i="2"/>
  <c r="J12" i="2"/>
  <c r="J126" i="2"/>
  <c r="E7" i="2"/>
  <c r="E85" i="2"/>
  <c r="L90" i="1"/>
  <c r="AM90" i="1"/>
  <c r="AM89" i="1"/>
  <c r="L89" i="1"/>
  <c r="AM87" i="1"/>
  <c r="L87" i="1"/>
  <c r="L85" i="1"/>
  <c r="L84" i="1"/>
  <c r="BK132" i="7"/>
  <c r="J132" i="7"/>
  <c r="BK131" i="7"/>
  <c r="J131" i="7"/>
  <c r="BK130" i="7"/>
  <c r="J130" i="7"/>
  <c r="BK129" i="7"/>
  <c r="J129" i="7"/>
  <c r="J128" i="7"/>
  <c r="BK127" i="7"/>
  <c r="J127" i="7"/>
  <c r="BK126" i="7"/>
  <c r="J126" i="7"/>
  <c r="BK125" i="7"/>
  <c r="J125" i="7"/>
  <c r="BK124" i="7"/>
  <c r="J124" i="7"/>
  <c r="BK123" i="7"/>
  <c r="J123" i="7"/>
  <c r="BK122" i="7"/>
  <c r="J122" i="7"/>
  <c r="BK121" i="7"/>
  <c r="J121" i="7"/>
  <c r="BK132" i="6"/>
  <c r="J131" i="6"/>
  <c r="J129" i="6"/>
  <c r="J128" i="6"/>
  <c r="BK126" i="6"/>
  <c r="J125" i="6"/>
  <c r="BK124" i="6"/>
  <c r="BK123" i="6"/>
  <c r="J122" i="6"/>
  <c r="BK121" i="6"/>
  <c r="J120" i="6"/>
  <c r="J161" i="5"/>
  <c r="BK155" i="5"/>
  <c r="BK154" i="5"/>
  <c r="J151" i="5"/>
  <c r="J144" i="5"/>
  <c r="J141" i="5"/>
  <c r="BK139" i="5"/>
  <c r="BK138" i="5"/>
  <c r="BK137" i="5"/>
  <c r="BK130" i="5"/>
  <c r="BK126" i="5"/>
  <c r="BK124" i="5"/>
  <c r="J123" i="5"/>
  <c r="J144" i="4"/>
  <c r="J143" i="4"/>
  <c r="J142" i="4"/>
  <c r="BK135" i="4"/>
  <c r="J134" i="4"/>
  <c r="BK132" i="4"/>
  <c r="BK131" i="4"/>
  <c r="BK130" i="4"/>
  <c r="BK128" i="4"/>
  <c r="BK127" i="4"/>
  <c r="J124" i="4"/>
  <c r="BK123" i="4"/>
  <c r="BK122" i="4"/>
  <c r="BK121" i="4"/>
  <c r="J189" i="3"/>
  <c r="BK175" i="3"/>
  <c r="BK173" i="3"/>
  <c r="BK172" i="3"/>
  <c r="J171" i="3"/>
  <c r="BK169" i="3"/>
  <c r="BK167" i="3"/>
  <c r="J166" i="3"/>
  <c r="BK165" i="3"/>
  <c r="BK164" i="3"/>
  <c r="BK158" i="3"/>
  <c r="J157" i="3"/>
  <c r="J152" i="3"/>
  <c r="J148" i="3"/>
  <c r="BK143" i="3"/>
  <c r="BK140" i="3"/>
  <c r="BK138" i="3"/>
  <c r="BK137" i="3"/>
  <c r="J136" i="3"/>
  <c r="BK133" i="3"/>
  <c r="J130" i="3"/>
  <c r="BK127" i="3"/>
  <c r="BK126" i="3"/>
  <c r="J124" i="3"/>
  <c r="J123" i="3"/>
  <c r="BK122" i="3"/>
  <c r="BK345" i="2"/>
  <c r="J345" i="2"/>
  <c r="J343" i="2"/>
  <c r="J339" i="2"/>
  <c r="J337" i="2"/>
  <c r="BK334" i="2"/>
  <c r="J331" i="2"/>
  <c r="J323" i="2"/>
  <c r="J320" i="2"/>
  <c r="J314" i="2"/>
  <c r="J305" i="2"/>
  <c r="BK300" i="2"/>
  <c r="BK294" i="2"/>
  <c r="BK288" i="2"/>
  <c r="J279" i="2"/>
  <c r="J278" i="2"/>
  <c r="BK269" i="2"/>
  <c r="J262" i="2"/>
  <c r="BK256" i="2"/>
  <c r="J240" i="2"/>
  <c r="J237" i="2"/>
  <c r="BK234" i="2"/>
  <c r="BK226" i="2"/>
  <c r="J223" i="2"/>
  <c r="BK219" i="2"/>
  <c r="BK215" i="2"/>
  <c r="BK212" i="2"/>
  <c r="J195" i="2"/>
  <c r="J194" i="2"/>
  <c r="J191" i="2"/>
  <c r="BK185" i="2"/>
  <c r="BK182" i="2"/>
  <c r="J174" i="2"/>
  <c r="J171" i="2"/>
  <c r="BK167" i="2"/>
  <c r="BK151" i="2"/>
  <c r="J147" i="2"/>
  <c r="BK143" i="2"/>
  <c r="BK139" i="2"/>
  <c r="J135" i="2"/>
  <c r="AS94" i="1"/>
  <c r="BK128" i="7"/>
  <c r="J132" i="6"/>
  <c r="BK131" i="6"/>
  <c r="J130" i="6"/>
  <c r="J126" i="6"/>
  <c r="BK122" i="6"/>
  <c r="J121" i="6"/>
  <c r="BK120" i="6"/>
  <c r="BK119" i="6"/>
  <c r="BK162" i="5"/>
  <c r="J160" i="5"/>
  <c r="BK159" i="5"/>
  <c r="BK153" i="5"/>
  <c r="BK152" i="5"/>
  <c r="BK150" i="5"/>
  <c r="J149" i="5"/>
  <c r="J145" i="5"/>
  <c r="J143" i="5"/>
  <c r="BK142" i="5"/>
  <c r="J139" i="5"/>
  <c r="J137" i="5"/>
  <c r="BK135" i="5"/>
  <c r="BK134" i="5"/>
  <c r="J133" i="5"/>
  <c r="J130" i="5"/>
  <c r="J129" i="5"/>
  <c r="BK128" i="5"/>
  <c r="J126" i="5"/>
  <c r="BK125" i="5"/>
  <c r="J121" i="5"/>
  <c r="BK143" i="4"/>
  <c r="BK142" i="4"/>
  <c r="BK192" i="3"/>
  <c r="BK186" i="3"/>
  <c r="BK183" i="3"/>
  <c r="J176" i="3"/>
  <c r="BK171" i="3"/>
  <c r="J169" i="3"/>
  <c r="BK166" i="3"/>
  <c r="J164" i="3"/>
  <c r="J159" i="3"/>
  <c r="BK157" i="3"/>
  <c r="BK146" i="3"/>
  <c r="J145" i="3"/>
  <c r="J144" i="3"/>
  <c r="BK142" i="3"/>
  <c r="J141" i="3"/>
  <c r="BK135" i="3"/>
  <c r="J133" i="3"/>
  <c r="BK132" i="3"/>
  <c r="J129" i="3"/>
  <c r="J128" i="3"/>
  <c r="J127" i="3"/>
  <c r="J126" i="3"/>
  <c r="BK125" i="3"/>
  <c r="BK123" i="3"/>
  <c r="BK331" i="2"/>
  <c r="BK328" i="2"/>
  <c r="J326" i="2"/>
  <c r="BK320" i="2"/>
  <c r="BK314" i="2"/>
  <c r="BK311" i="2"/>
  <c r="BK308" i="2"/>
  <c r="J300" i="2"/>
  <c r="BK297" i="2"/>
  <c r="BK292" i="2"/>
  <c r="J288" i="2"/>
  <c r="J282" i="2"/>
  <c r="BK281" i="2"/>
  <c r="BK279" i="2"/>
  <c r="BK278" i="2"/>
  <c r="J275" i="2"/>
  <c r="J272" i="2"/>
  <c r="J269" i="2"/>
  <c r="J265" i="2"/>
  <c r="BK232" i="2"/>
  <c r="BK231" i="2"/>
  <c r="BK230" i="2"/>
  <c r="J226" i="2"/>
  <c r="J212" i="2"/>
  <c r="J198" i="2"/>
  <c r="BK195" i="2"/>
  <c r="BK188" i="2"/>
  <c r="J178" i="2"/>
  <c r="BK174" i="2"/>
  <c r="J167" i="2"/>
  <c r="BK164" i="2"/>
  <c r="J158" i="2"/>
  <c r="J155" i="2"/>
  <c r="BK130" i="6"/>
  <c r="BK129" i="6"/>
  <c r="BK128" i="6"/>
  <c r="BK127" i="6"/>
  <c r="J162" i="5"/>
  <c r="J159" i="5"/>
  <c r="J153" i="5"/>
  <c r="BK151" i="5"/>
  <c r="J150" i="5"/>
  <c r="BK148" i="5"/>
  <c r="BK147" i="5"/>
  <c r="BK146" i="5"/>
  <c r="BK144" i="5"/>
  <c r="BK143" i="5"/>
  <c r="BK141" i="5"/>
  <c r="J138" i="5"/>
  <c r="BK136" i="5"/>
  <c r="BK133" i="5"/>
  <c r="J132" i="5"/>
  <c r="BK131" i="5"/>
  <c r="J127" i="5"/>
  <c r="J122" i="5"/>
  <c r="BK121" i="5"/>
  <c r="BK144" i="4"/>
  <c r="BK141" i="4"/>
  <c r="BK140" i="4"/>
  <c r="J138" i="4"/>
  <c r="J137" i="4"/>
  <c r="BK136" i="4"/>
  <c r="J135" i="4"/>
  <c r="BK133" i="4"/>
  <c r="J131" i="4"/>
  <c r="J130" i="4"/>
  <c r="J127" i="4"/>
  <c r="BK126" i="4"/>
  <c r="J125" i="4"/>
  <c r="BK124" i="4"/>
  <c r="J123" i="4"/>
  <c r="J121" i="4"/>
  <c r="J192" i="3"/>
  <c r="BK189" i="3"/>
  <c r="J183" i="3"/>
  <c r="J180" i="3"/>
  <c r="J177" i="3"/>
  <c r="BK176" i="3"/>
  <c r="BK174" i="3"/>
  <c r="J173" i="3"/>
  <c r="J172" i="3"/>
  <c r="J170" i="3"/>
  <c r="J165" i="3"/>
  <c r="BK163" i="3"/>
  <c r="BK156" i="3"/>
  <c r="BK155" i="3"/>
  <c r="BK152" i="3"/>
  <c r="BK149" i="3"/>
  <c r="BK145" i="3"/>
  <c r="BK141" i="3"/>
  <c r="BK139" i="3"/>
  <c r="BK136" i="3"/>
  <c r="J134" i="3"/>
  <c r="J132" i="3"/>
  <c r="BK129" i="3"/>
  <c r="J125" i="3"/>
  <c r="BK124" i="3"/>
  <c r="J122" i="3"/>
  <c r="BK316" i="2"/>
  <c r="J311" i="2"/>
  <c r="BK305" i="2"/>
  <c r="BK303" i="2"/>
  <c r="J297" i="2"/>
  <c r="J294" i="2"/>
  <c r="BK265" i="2"/>
  <c r="BK262" i="2"/>
  <c r="BK259" i="2"/>
  <c r="J251" i="2"/>
  <c r="J247" i="2"/>
  <c r="BK244" i="2"/>
  <c r="BK240" i="2"/>
  <c r="J219" i="2"/>
  <c r="J215" i="2"/>
  <c r="BK209" i="2"/>
  <c r="J206" i="2"/>
  <c r="BK202" i="2"/>
  <c r="BK198" i="2"/>
  <c r="BK191" i="2"/>
  <c r="J188" i="2"/>
  <c r="J185" i="2"/>
  <c r="J181" i="2"/>
  <c r="J164" i="2"/>
  <c r="BK161" i="2"/>
  <c r="BK158" i="2"/>
  <c r="BK155" i="2"/>
  <c r="J151" i="2"/>
  <c r="BK147" i="2"/>
  <c r="J139" i="2"/>
  <c r="J127" i="6"/>
  <c r="BK125" i="6"/>
  <c r="J124" i="6"/>
  <c r="J123" i="6"/>
  <c r="J119" i="6"/>
  <c r="BK161" i="5"/>
  <c r="BK160" i="5"/>
  <c r="J155" i="5"/>
  <c r="J154" i="5"/>
  <c r="J152" i="5"/>
  <c r="BK149" i="5"/>
  <c r="J148" i="5"/>
  <c r="J147" i="5"/>
  <c r="J146" i="5"/>
  <c r="BK145" i="5"/>
  <c r="J142" i="5"/>
  <c r="J136" i="5"/>
  <c r="J135" i="5"/>
  <c r="J134" i="5"/>
  <c r="BK132" i="5"/>
  <c r="J131" i="5"/>
  <c r="BK129" i="5"/>
  <c r="J128" i="5"/>
  <c r="BK127" i="5"/>
  <c r="J125" i="5"/>
  <c r="J124" i="5"/>
  <c r="BK123" i="5"/>
  <c r="BK122" i="5"/>
  <c r="J141" i="4"/>
  <c r="J140" i="4"/>
  <c r="BK138" i="4"/>
  <c r="BK137" i="4"/>
  <c r="J136" i="4"/>
  <c r="BK134" i="4"/>
  <c r="J133" i="4"/>
  <c r="J132" i="4"/>
  <c r="J128" i="4"/>
  <c r="J126" i="4"/>
  <c r="BK125" i="4"/>
  <c r="J122" i="4"/>
  <c r="J186" i="3"/>
  <c r="BK180" i="3"/>
  <c r="BK177" i="3"/>
  <c r="J175" i="3"/>
  <c r="J174" i="3"/>
  <c r="BK170" i="3"/>
  <c r="J167" i="3"/>
  <c r="J163" i="3"/>
  <c r="BK159" i="3"/>
  <c r="J158" i="3"/>
  <c r="J156" i="3"/>
  <c r="J155" i="3"/>
  <c r="J149" i="3"/>
  <c r="BK148" i="3"/>
  <c r="BK147" i="3"/>
  <c r="J147" i="3"/>
  <c r="J146" i="3"/>
  <c r="BK144" i="3"/>
  <c r="J143" i="3"/>
  <c r="J142" i="3"/>
  <c r="J140" i="3"/>
  <c r="J139" i="3"/>
  <c r="J138" i="3"/>
  <c r="J137" i="3"/>
  <c r="J135" i="3"/>
  <c r="BK134" i="3"/>
  <c r="BK130" i="3"/>
  <c r="BK128" i="3"/>
  <c r="BK343" i="2"/>
  <c r="BK339" i="2"/>
  <c r="BK337" i="2"/>
  <c r="J334" i="2"/>
  <c r="J328" i="2"/>
  <c r="BK326" i="2"/>
  <c r="BK323" i="2"/>
  <c r="J316" i="2"/>
  <c r="J308" i="2"/>
  <c r="J303" i="2"/>
  <c r="J292" i="2"/>
  <c r="BK282" i="2"/>
  <c r="J281" i="2"/>
  <c r="BK275" i="2"/>
  <c r="BK272" i="2"/>
  <c r="J259" i="2"/>
  <c r="J256" i="2"/>
  <c r="BK251" i="2"/>
  <c r="BK247" i="2"/>
  <c r="J244" i="2"/>
  <c r="BK237" i="2"/>
  <c r="J234" i="2"/>
  <c r="J232" i="2"/>
  <c r="J231" i="2"/>
  <c r="J230" i="2"/>
  <c r="BK223" i="2"/>
  <c r="J209" i="2"/>
  <c r="BK206" i="2"/>
  <c r="J202" i="2"/>
  <c r="BK194" i="2"/>
  <c r="J182" i="2"/>
  <c r="BK181" i="2"/>
  <c r="BK178" i="2"/>
  <c r="BK171" i="2"/>
  <c r="J161" i="2"/>
  <c r="J143" i="2"/>
  <c r="BK135" i="2"/>
  <c r="BK134" i="2" l="1"/>
  <c r="BK150" i="2"/>
  <c r="J150" i="2" s="1"/>
  <c r="J100" i="2" s="1"/>
  <c r="BK170" i="2"/>
  <c r="J170" i="2"/>
  <c r="J101" i="2" s="1"/>
  <c r="BK229" i="2"/>
  <c r="J229" i="2" s="1"/>
  <c r="J102" i="2" s="1"/>
  <c r="BK255" i="2"/>
  <c r="J255" i="2"/>
  <c r="J106" i="2" s="1"/>
  <c r="BK280" i="2"/>
  <c r="J280" i="2" s="1"/>
  <c r="J107" i="2" s="1"/>
  <c r="BK293" i="2"/>
  <c r="J293" i="2"/>
  <c r="J108" i="2" s="1"/>
  <c r="BK319" i="2"/>
  <c r="J319" i="2" s="1"/>
  <c r="J110" i="2" s="1"/>
  <c r="BK338" i="2"/>
  <c r="J338" i="2"/>
  <c r="J111" i="2" s="1"/>
  <c r="BK131" i="3"/>
  <c r="J131" i="3" s="1"/>
  <c r="J98" i="3" s="1"/>
  <c r="T131" i="3"/>
  <c r="BK168" i="3"/>
  <c r="J168" i="3" s="1"/>
  <c r="J100" i="3" s="1"/>
  <c r="T168" i="3"/>
  <c r="P120" i="4"/>
  <c r="P119" i="4" s="1"/>
  <c r="AU97" i="1" s="1"/>
  <c r="P129" i="4"/>
  <c r="P139" i="4"/>
  <c r="P120" i="5"/>
  <c r="P140" i="5"/>
  <c r="R158" i="5"/>
  <c r="T134" i="2"/>
  <c r="T150" i="2"/>
  <c r="T170" i="2"/>
  <c r="T229" i="2"/>
  <c r="BK246" i="2"/>
  <c r="T246" i="2"/>
  <c r="T255" i="2"/>
  <c r="T280" i="2"/>
  <c r="T293" i="2"/>
  <c r="R319" i="2"/>
  <c r="P338" i="2"/>
  <c r="BK121" i="3"/>
  <c r="J121" i="3"/>
  <c r="J97" i="3" s="1"/>
  <c r="R121" i="3"/>
  <c r="P131" i="3"/>
  <c r="BK162" i="3"/>
  <c r="J162" i="3" s="1"/>
  <c r="J99" i="3" s="1"/>
  <c r="R162" i="3"/>
  <c r="T162" i="3"/>
  <c r="R168" i="3"/>
  <c r="R120" i="4"/>
  <c r="R129" i="4"/>
  <c r="R139" i="4"/>
  <c r="BK120" i="5"/>
  <c r="BK140" i="5"/>
  <c r="J140" i="5"/>
  <c r="J98" i="5" s="1"/>
  <c r="BK158" i="5"/>
  <c r="J158" i="5" s="1"/>
  <c r="J99" i="5" s="1"/>
  <c r="P134" i="2"/>
  <c r="R150" i="2"/>
  <c r="R170" i="2"/>
  <c r="R229" i="2"/>
  <c r="R246" i="2"/>
  <c r="R255" i="2"/>
  <c r="R280" i="2"/>
  <c r="R293" i="2"/>
  <c r="T319" i="2"/>
  <c r="T338" i="2"/>
  <c r="BK120" i="4"/>
  <c r="J120" i="4"/>
  <c r="J97" i="4" s="1"/>
  <c r="BK129" i="4"/>
  <c r="J129" i="4" s="1"/>
  <c r="J98" i="4" s="1"/>
  <c r="BK139" i="4"/>
  <c r="J139" i="4"/>
  <c r="J99" i="4" s="1"/>
  <c r="R120" i="5"/>
  <c r="T140" i="5"/>
  <c r="P158" i="5"/>
  <c r="P118" i="6"/>
  <c r="P117" i="6"/>
  <c r="AU99" i="1" s="1"/>
  <c r="R118" i="6"/>
  <c r="R117" i="6" s="1"/>
  <c r="R134" i="2"/>
  <c r="R133" i="2" s="1"/>
  <c r="P150" i="2"/>
  <c r="P170" i="2"/>
  <c r="P229" i="2"/>
  <c r="P246" i="2"/>
  <c r="P255" i="2"/>
  <c r="P280" i="2"/>
  <c r="P293" i="2"/>
  <c r="P319" i="2"/>
  <c r="R338" i="2"/>
  <c r="P121" i="3"/>
  <c r="T121" i="3"/>
  <c r="T120" i="3" s="1"/>
  <c r="R131" i="3"/>
  <c r="P162" i="3"/>
  <c r="P168" i="3"/>
  <c r="T120" i="4"/>
  <c r="T129" i="4"/>
  <c r="T139" i="4"/>
  <c r="T120" i="5"/>
  <c r="T119" i="5" s="1"/>
  <c r="R140" i="5"/>
  <c r="T158" i="5"/>
  <c r="BK118" i="6"/>
  <c r="J118" i="6" s="1"/>
  <c r="J97" i="6" s="1"/>
  <c r="T118" i="6"/>
  <c r="T117" i="6"/>
  <c r="BK120" i="7"/>
  <c r="J120" i="7"/>
  <c r="J98" i="7" s="1"/>
  <c r="P120" i="7"/>
  <c r="P119" i="7" s="1"/>
  <c r="P118" i="7" s="1"/>
  <c r="AU100" i="1" s="1"/>
  <c r="R120" i="7"/>
  <c r="R119" i="7" s="1"/>
  <c r="R118" i="7" s="1"/>
  <c r="T120" i="7"/>
  <c r="T119" i="7"/>
  <c r="T118" i="7" s="1"/>
  <c r="J89" i="2"/>
  <c r="E122" i="2"/>
  <c r="J128" i="2"/>
  <c r="BF139" i="2"/>
  <c r="BF161" i="2"/>
  <c r="BF181" i="2"/>
  <c r="BF198" i="2"/>
  <c r="BF206" i="2"/>
  <c r="BF230" i="2"/>
  <c r="BF231" i="2"/>
  <c r="BF232" i="2"/>
  <c r="BF244" i="2"/>
  <c r="BF256" i="2"/>
  <c r="BF272" i="2"/>
  <c r="BF288" i="2"/>
  <c r="BF300" i="2"/>
  <c r="BF303" i="2"/>
  <c r="BF305" i="2"/>
  <c r="BF314" i="2"/>
  <c r="BF320" i="2"/>
  <c r="BF331" i="2"/>
  <c r="BF334" i="2"/>
  <c r="BK146" i="2"/>
  <c r="J146" i="2"/>
  <c r="J99" i="2" s="1"/>
  <c r="BK315" i="2"/>
  <c r="J315" i="2" s="1"/>
  <c r="J109" i="2" s="1"/>
  <c r="J91" i="3"/>
  <c r="F116" i="3"/>
  <c r="J117" i="3"/>
  <c r="BF130" i="3"/>
  <c r="BF134" i="3"/>
  <c r="BF137" i="3"/>
  <c r="BF142" i="3"/>
  <c r="BF143" i="3"/>
  <c r="BF146" i="3"/>
  <c r="BF149" i="3"/>
  <c r="BF157" i="3"/>
  <c r="BF164" i="3"/>
  <c r="BF166" i="3"/>
  <c r="BF169" i="3"/>
  <c r="BF171" i="3"/>
  <c r="BF175" i="3"/>
  <c r="F91" i="4"/>
  <c r="F92" i="4"/>
  <c r="BF123" i="4"/>
  <c r="BF126" i="4"/>
  <c r="BF128" i="4"/>
  <c r="BF130" i="4"/>
  <c r="BF133" i="4"/>
  <c r="BF134" i="4"/>
  <c r="BF141" i="4"/>
  <c r="BF143" i="4"/>
  <c r="BF144" i="4"/>
  <c r="E85" i="5"/>
  <c r="J91" i="5"/>
  <c r="F115" i="5"/>
  <c r="J116" i="5"/>
  <c r="BF124" i="5"/>
  <c r="BF135" i="5"/>
  <c r="BF136" i="5"/>
  <c r="BF141" i="5"/>
  <c r="BF145" i="5"/>
  <c r="BF147" i="5"/>
  <c r="BF150" i="5"/>
  <c r="BF151" i="5"/>
  <c r="BF159" i="5"/>
  <c r="J89" i="6"/>
  <c r="F92" i="6"/>
  <c r="F113" i="6"/>
  <c r="BF121" i="6"/>
  <c r="BF122" i="6"/>
  <c r="BF126" i="6"/>
  <c r="E85" i="7"/>
  <c r="F91" i="7"/>
  <c r="F92" i="2"/>
  <c r="J129" i="2"/>
  <c r="BF135" i="2"/>
  <c r="BF155" i="2"/>
  <c r="BF178" i="2"/>
  <c r="BF182" i="2"/>
  <c r="BF195" i="2"/>
  <c r="BF202" i="2"/>
  <c r="BF215" i="2"/>
  <c r="BF234" i="2"/>
  <c r="BF247" i="2"/>
  <c r="BF292" i="2"/>
  <c r="BF294" i="2"/>
  <c r="BF308" i="2"/>
  <c r="BF337" i="2"/>
  <c r="E85" i="3"/>
  <c r="J114" i="3"/>
  <c r="BF122" i="3"/>
  <c r="BF123" i="3"/>
  <c r="BF124" i="3"/>
  <c r="BF128" i="3"/>
  <c r="BF129" i="3"/>
  <c r="BF133" i="3"/>
  <c r="BF140" i="3"/>
  <c r="BF144" i="3"/>
  <c r="BF145" i="3"/>
  <c r="BF159" i="3"/>
  <c r="BF174" i="3"/>
  <c r="BF180" i="3"/>
  <c r="BF189" i="3"/>
  <c r="E85" i="4"/>
  <c r="J92" i="4"/>
  <c r="BF121" i="4"/>
  <c r="BF122" i="4"/>
  <c r="BF127" i="4"/>
  <c r="BF131" i="4"/>
  <c r="BF135" i="4"/>
  <c r="BF136" i="4"/>
  <c r="BF137" i="4"/>
  <c r="BF138" i="4"/>
  <c r="BF140" i="4"/>
  <c r="F92" i="5"/>
  <c r="BF121" i="5"/>
  <c r="BF126" i="5"/>
  <c r="BF131" i="5"/>
  <c r="BF137" i="5"/>
  <c r="BF146" i="5"/>
  <c r="BF152" i="5"/>
  <c r="BF155" i="5"/>
  <c r="BF161" i="5"/>
  <c r="BF162" i="5"/>
  <c r="E85" i="6"/>
  <c r="J92" i="6"/>
  <c r="J113" i="6"/>
  <c r="BF120" i="6"/>
  <c r="BF128" i="6"/>
  <c r="BF130" i="6"/>
  <c r="BF131" i="6"/>
  <c r="BF132" i="6"/>
  <c r="BF164" i="2"/>
  <c r="BF174" i="2"/>
  <c r="BF185" i="2"/>
  <c r="BF209" i="2"/>
  <c r="BF226" i="2"/>
  <c r="BF265" i="2"/>
  <c r="BF269" i="2"/>
  <c r="BF281" i="2"/>
  <c r="BF282" i="2"/>
  <c r="BF297" i="2"/>
  <c r="BF323" i="2"/>
  <c r="BF326" i="2"/>
  <c r="BF328" i="2"/>
  <c r="BK344" i="2"/>
  <c r="J344" i="2"/>
  <c r="J112" i="2" s="1"/>
  <c r="F92" i="3"/>
  <c r="BF126" i="3"/>
  <c r="BF127" i="3"/>
  <c r="BF132" i="3"/>
  <c r="BF136" i="3"/>
  <c r="BF141" i="3"/>
  <c r="BF147" i="3"/>
  <c r="BF152" i="3"/>
  <c r="BF155" i="3"/>
  <c r="BF158" i="3"/>
  <c r="BF163" i="3"/>
  <c r="BF167" i="3"/>
  <c r="J89" i="5"/>
  <c r="BF123" i="5"/>
  <c r="BF125" i="5"/>
  <c r="BF127" i="5"/>
  <c r="BF130" i="5"/>
  <c r="BF132" i="5"/>
  <c r="BF133" i="5"/>
  <c r="BF142" i="5"/>
  <c r="BF144" i="5"/>
  <c r="BF148" i="5"/>
  <c r="BF149" i="5"/>
  <c r="BF125" i="6"/>
  <c r="F91" i="2"/>
  <c r="BF143" i="2"/>
  <c r="BF147" i="2"/>
  <c r="BF151" i="2"/>
  <c r="BF158" i="2"/>
  <c r="BF167" i="2"/>
  <c r="BF171" i="2"/>
  <c r="BF188" i="2"/>
  <c r="BF191" i="2"/>
  <c r="BF194" i="2"/>
  <c r="BF212" i="2"/>
  <c r="BF219" i="2"/>
  <c r="BF223" i="2"/>
  <c r="BF237" i="2"/>
  <c r="BF240" i="2"/>
  <c r="BF251" i="2"/>
  <c r="BF259" i="2"/>
  <c r="BF262" i="2"/>
  <c r="BF275" i="2"/>
  <c r="BF278" i="2"/>
  <c r="BF279" i="2"/>
  <c r="BF311" i="2"/>
  <c r="BF316" i="2"/>
  <c r="BF339" i="2"/>
  <c r="BF343" i="2"/>
  <c r="BF345" i="2"/>
  <c r="BK243" i="2"/>
  <c r="J243" i="2" s="1"/>
  <c r="J103" i="2" s="1"/>
  <c r="BF125" i="3"/>
  <c r="BF135" i="3"/>
  <c r="BF138" i="3"/>
  <c r="BF139" i="3"/>
  <c r="BF148" i="3"/>
  <c r="BF156" i="3"/>
  <c r="BF165" i="3"/>
  <c r="BF170" i="3"/>
  <c r="BF172" i="3"/>
  <c r="BF173" i="3"/>
  <c r="BF176" i="3"/>
  <c r="BF177" i="3"/>
  <c r="BF183" i="3"/>
  <c r="BF186" i="3"/>
  <c r="BF192" i="3"/>
  <c r="J89" i="4"/>
  <c r="J91" i="4"/>
  <c r="BF124" i="4"/>
  <c r="BF125" i="4"/>
  <c r="BF132" i="4"/>
  <c r="BF142" i="4"/>
  <c r="BF122" i="5"/>
  <c r="BF128" i="5"/>
  <c r="BF129" i="5"/>
  <c r="BF134" i="5"/>
  <c r="BF138" i="5"/>
  <c r="BF139" i="5"/>
  <c r="BF143" i="5"/>
  <c r="BF153" i="5"/>
  <c r="BF154" i="5"/>
  <c r="BF160" i="5"/>
  <c r="BF119" i="6"/>
  <c r="BF123" i="6"/>
  <c r="BF124" i="6"/>
  <c r="BF127" i="6"/>
  <c r="BF129" i="6"/>
  <c r="J89" i="7"/>
  <c r="J91" i="7"/>
  <c r="F92" i="7"/>
  <c r="J92" i="7"/>
  <c r="BF121" i="7"/>
  <c r="BF122" i="7"/>
  <c r="BF123" i="7"/>
  <c r="BF124" i="7"/>
  <c r="BF125" i="7"/>
  <c r="BF126" i="7"/>
  <c r="BF127" i="7"/>
  <c r="BF128" i="7"/>
  <c r="BF129" i="7"/>
  <c r="BF130" i="7"/>
  <c r="BF131" i="7"/>
  <c r="BF132" i="7"/>
  <c r="F36" i="2"/>
  <c r="BC95" i="1" s="1"/>
  <c r="J33" i="5"/>
  <c r="AV98" i="1"/>
  <c r="J33" i="3"/>
  <c r="AV96" i="1" s="1"/>
  <c r="F37" i="4"/>
  <c r="BD97" i="1"/>
  <c r="J33" i="6"/>
  <c r="AV99" i="1" s="1"/>
  <c r="F36" i="4"/>
  <c r="BC97" i="1"/>
  <c r="F35" i="6"/>
  <c r="BB99" i="1" s="1"/>
  <c r="F33" i="7"/>
  <c r="AZ100" i="1" s="1"/>
  <c r="F37" i="7"/>
  <c r="BD100" i="1" s="1"/>
  <c r="F37" i="3"/>
  <c r="BD96" i="1" s="1"/>
  <c r="J33" i="2"/>
  <c r="AV95" i="1" s="1"/>
  <c r="F36" i="3"/>
  <c r="BC96" i="1" s="1"/>
  <c r="F33" i="2"/>
  <c r="AZ95" i="1" s="1"/>
  <c r="F35" i="4"/>
  <c r="BB97" i="1" s="1"/>
  <c r="F33" i="5"/>
  <c r="AZ98" i="1" s="1"/>
  <c r="J33" i="4"/>
  <c r="AV97" i="1" s="1"/>
  <c r="F37" i="5"/>
  <c r="BD98" i="1" s="1"/>
  <c r="F36" i="7"/>
  <c r="BC100" i="1" s="1"/>
  <c r="F37" i="2"/>
  <c r="BD95" i="1" s="1"/>
  <c r="F35" i="3"/>
  <c r="BB96" i="1" s="1"/>
  <c r="F35" i="2"/>
  <c r="BB95" i="1" s="1"/>
  <c r="F36" i="6"/>
  <c r="BC99" i="1" s="1"/>
  <c r="F33" i="6"/>
  <c r="AZ99" i="1" s="1"/>
  <c r="F35" i="7"/>
  <c r="BB100" i="1" s="1"/>
  <c r="F33" i="3"/>
  <c r="AZ96" i="1" s="1"/>
  <c r="F35" i="5"/>
  <c r="BB98" i="1" s="1"/>
  <c r="F36" i="5"/>
  <c r="BC98" i="1" s="1"/>
  <c r="F33" i="4"/>
  <c r="AZ97" i="1" s="1"/>
  <c r="F37" i="6"/>
  <c r="BD99" i="1" s="1"/>
  <c r="J33" i="7"/>
  <c r="AV100" i="1" s="1"/>
  <c r="BK119" i="5" l="1"/>
  <c r="J119" i="5" s="1"/>
  <c r="J96" i="5" s="1"/>
  <c r="P120" i="3"/>
  <c r="AU96" i="1" s="1"/>
  <c r="P245" i="2"/>
  <c r="R119" i="5"/>
  <c r="P133" i="2"/>
  <c r="P132" i="2" s="1"/>
  <c r="AU95" i="1" s="1"/>
  <c r="T245" i="2"/>
  <c r="BK245" i="2"/>
  <c r="J245" i="2" s="1"/>
  <c r="J104" i="2" s="1"/>
  <c r="T133" i="2"/>
  <c r="T132" i="2" s="1"/>
  <c r="R119" i="4"/>
  <c r="T119" i="4"/>
  <c r="P119" i="5"/>
  <c r="AU98" i="1"/>
  <c r="BK133" i="2"/>
  <c r="R245" i="2"/>
  <c r="R132" i="2"/>
  <c r="R120" i="3"/>
  <c r="J134" i="2"/>
  <c r="J98" i="2" s="1"/>
  <c r="J246" i="2"/>
  <c r="J105" i="2"/>
  <c r="BK120" i="3"/>
  <c r="J120" i="3" s="1"/>
  <c r="J96" i="3" s="1"/>
  <c r="BK119" i="4"/>
  <c r="J119" i="4"/>
  <c r="J120" i="5"/>
  <c r="J97" i="5"/>
  <c r="BK117" i="6"/>
  <c r="J117" i="6"/>
  <c r="BK119" i="7"/>
  <c r="J119" i="7"/>
  <c r="J97" i="7"/>
  <c r="J34" i="3"/>
  <c r="AW96" i="1" s="1"/>
  <c r="AT96" i="1" s="1"/>
  <c r="BB94" i="1"/>
  <c r="AX94" i="1"/>
  <c r="J34" i="2"/>
  <c r="AW95" i="1"/>
  <c r="AT95" i="1" s="1"/>
  <c r="J30" i="4"/>
  <c r="AG97" i="1" s="1"/>
  <c r="AZ94" i="1"/>
  <c r="AV94" i="1" s="1"/>
  <c r="AK29" i="1" s="1"/>
  <c r="J34" i="4"/>
  <c r="AW97" i="1"/>
  <c r="AT97" i="1" s="1"/>
  <c r="F34" i="6"/>
  <c r="BA99" i="1" s="1"/>
  <c r="J34" i="6"/>
  <c r="AW99" i="1" s="1"/>
  <c r="AT99" i="1" s="1"/>
  <c r="F34" i="3"/>
  <c r="BA96" i="1"/>
  <c r="F34" i="7"/>
  <c r="BA100" i="1" s="1"/>
  <c r="BC94" i="1"/>
  <c r="AY94" i="1"/>
  <c r="BD94" i="1"/>
  <c r="W33" i="1" s="1"/>
  <c r="F34" i="4"/>
  <c r="BA97" i="1"/>
  <c r="J34" i="5"/>
  <c r="AW98" i="1" s="1"/>
  <c r="AT98" i="1" s="1"/>
  <c r="F34" i="5"/>
  <c r="BA98" i="1" s="1"/>
  <c r="J34" i="7"/>
  <c r="AW100" i="1" s="1"/>
  <c r="AT100" i="1" s="1"/>
  <c r="J30" i="5"/>
  <c r="AG98" i="1" s="1"/>
  <c r="AN98" i="1" s="1"/>
  <c r="J30" i="6"/>
  <c r="AG99" i="1" s="1"/>
  <c r="F34" i="2"/>
  <c r="BA95" i="1" s="1"/>
  <c r="AN99" i="1" l="1"/>
  <c r="BK132" i="2"/>
  <c r="J132" i="2" s="1"/>
  <c r="J96" i="2" s="1"/>
  <c r="J39" i="4"/>
  <c r="J39" i="5"/>
  <c r="J39" i="6"/>
  <c r="J96" i="4"/>
  <c r="J133" i="2"/>
  <c r="J97" i="2" s="1"/>
  <c r="J96" i="6"/>
  <c r="BK118" i="7"/>
  <c r="J118" i="7"/>
  <c r="J96" i="7"/>
  <c r="AN97" i="1"/>
  <c r="AU94" i="1"/>
  <c r="BA94" i="1"/>
  <c r="AW94" i="1" s="1"/>
  <c r="AK30" i="1" s="1"/>
  <c r="W31" i="1"/>
  <c r="W32" i="1"/>
  <c r="J30" i="2"/>
  <c r="AG95" i="1" s="1"/>
  <c r="AN95" i="1" s="1"/>
  <c r="W29" i="1"/>
  <c r="J30" i="3"/>
  <c r="AG96" i="1" s="1"/>
  <c r="AN96" i="1" s="1"/>
  <c r="J39" i="2" l="1"/>
  <c r="J39" i="3"/>
  <c r="W30" i="1"/>
  <c r="AT94" i="1"/>
  <c r="J30" i="7"/>
  <c r="AG100" i="1"/>
  <c r="AN100" i="1"/>
  <c r="J39" i="7" l="1"/>
  <c r="AG94" i="1"/>
  <c r="AK26" i="1"/>
  <c r="AK35" i="1"/>
  <c r="AN94" i="1" l="1"/>
</calcChain>
</file>

<file path=xl/sharedStrings.xml><?xml version="1.0" encoding="utf-8"?>
<sst xmlns="http://schemas.openxmlformats.org/spreadsheetml/2006/main" count="5280" uniqueCount="853">
  <si>
    <t>Export Komplet</t>
  </si>
  <si>
    <t/>
  </si>
  <si>
    <t>2.0</t>
  </si>
  <si>
    <t>ZAMOK</t>
  </si>
  <si>
    <t>False</t>
  </si>
  <si>
    <t>{8e5b0a87-0965-482b-b1a9-9fbbd7bdb4ad}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</si>
  <si>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</si>
  <si>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</si>
  <si>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</si>
  <si>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</si>
  <si>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</si>
  <si>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</si>
  <si>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</si>
  <si>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</si>
  <si>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2021_1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</si>
  <si>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</si>
  <si>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</si>
  <si>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2059 - Výměna stoupacího potrubí - I. etapa</t>
  </si>
  <si>
    <t>KSO:</t>
  </si>
  <si>
    <t>CC-CZ:</t>
  </si>
  <si>
    <t>Místo:</t>
  </si>
  <si>
    <t xml:space="preserve"> </t>
  </si>
  <si>
    <t>Datum:</t>
  </si>
  <si>
    <t>20. 5. 2021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</si>
  <si>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</si>
  <si>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</si>
  <si>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</si>
  <si>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</si>
  <si>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</si>
  <si>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</si>
  <si>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</si>
  <si>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</si>
  <si>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</si>
  <si>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</si>
  <si>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</si>
  <si>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</si>
  <si>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</si>
  <si>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</si>
  <si>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</si>
  <si>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</si>
  <si>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</si>
  <si>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</si>
  <si>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</si>
  <si>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</si>
  <si>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</si>
  <si>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</si>
  <si>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</si>
  <si>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</si>
  <si>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</si>
  <si>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</si>
  <si>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</si>
  <si>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</si>
  <si>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</si>
  <si>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</si>
  <si>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</si>
  <si>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</si>
  <si>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</si>
  <si>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</si>
  <si>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</si>
  <si>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</si>
  <si>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</si>
  <si>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</si>
  <si>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</si>
  <si>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</si>
  <si>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</si>
  <si>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</si>
  <si>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</si>
  <si>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</si>
  <si>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</si>
  <si>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</si>
  <si>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</si>
  <si>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</si>
  <si>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</si>
  <si>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</si>
  <si>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</si>
  <si>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</si>
  <si>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</si>
  <si>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</si>
  <si>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</si>
  <si>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</si>
  <si>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</si>
  <si>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</si>
  <si>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{3b5076c0-88b4-4dbd-ab46-ca40631661c1}</t>
  </si>
  <si>
    <t>01.2</t>
  </si>
  <si>
    <t>SO 01.2 ZTI</t>
  </si>
  <si>
    <t>{86e4f226-2636-411d-8ef5-c268641929be}</t>
  </si>
  <si>
    <t>01.3</t>
  </si>
  <si>
    <t>SO 01.3 Elektroinstalace</t>
  </si>
  <si>
    <t>{a2775f81-4946-4869-b063-98034bd26766}</t>
  </si>
  <si>
    <t>01.4</t>
  </si>
  <si>
    <t>SO 01.4 VZT</t>
  </si>
  <si>
    <t>{d5e99f34-53db-42d6-affc-c04981a8ed56}</t>
  </si>
  <si>
    <t>01.5</t>
  </si>
  <si>
    <t>SO 01.5 Likvidace asbestu - kanalizační potrubí</t>
  </si>
  <si>
    <t>{90ee64c3-41d6-4dd3-aef8-4b2737d1b5c7}</t>
  </si>
  <si>
    <t>901</t>
  </si>
  <si>
    <t>VON</t>
  </si>
  <si>
    <t>{2de47753-84d2-4312-b9b7-d159caeb35a4}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</si>
  <si>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</si>
  <si>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</si>
  <si>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</si>
  <si>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</si>
  <si>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</si>
  <si>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</si>
  <si>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</si>
  <si>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</si>
  <si>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</si>
  <si>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</si>
  <si>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</si>
  <si>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</si>
  <si>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</si>
  <si>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</si>
  <si>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</si>
  <si>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</si>
  <si>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</si>
  <si>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</si>
  <si>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</si>
  <si>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</si>
  <si>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</si>
  <si>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</si>
  <si>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</si>
  <si>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</si>
  <si>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</si>
  <si>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</si>
  <si>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</si>
  <si>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</si>
  <si>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</si>
  <si>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</si>
  <si>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</si>
  <si>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</si>
  <si>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</si>
  <si>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</si>
  <si>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</si>
  <si>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</si>
  <si>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</si>
  <si>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</si>
  <si>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</si>
  <si>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</si>
  <si>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</si>
  <si>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</si>
  <si>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</si>
  <si>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</si>
  <si>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</si>
  <si>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</si>
  <si>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</si>
  <si>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</si>
  <si>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443817788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</si>
  <si>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</si>
  <si>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</si>
  <si>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</si>
  <si>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</si>
  <si>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</si>
  <si>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</si>
  <si>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1811369573</t>
  </si>
  <si>
    <t>"přízemí"</t>
  </si>
  <si>
    <t>"pro instalace" 6</t>
  </si>
  <si>
    <t>342272245</t>
  </si>
  <si>
    <t>Příčka z pórobetonových hladkých tvárnic na tenkovrstvou maltu tl 150 mm</t>
  </si>
  <si>
    <t>m2</t>
  </si>
  <si>
    <t>-1452817336</t>
  </si>
  <si>
    <t>"m.č. 1.25" 0,8*1,2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</si>
  <si>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</si>
  <si>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</si>
  <si>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</si>
  <si>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</si>
  <si>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</si>
  <si>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</si>
  <si>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</si>
  <si>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5</t>
  </si>
  <si>
    <t>612325201R</t>
  </si>
  <si>
    <t>Oprava omítek malých ploch do 0,09 m2 na stěnách</t>
  </si>
  <si>
    <t>-1838490459</t>
  </si>
  <si>
    <t>"po zazdívkách pro instalace" 24*2</t>
  </si>
  <si>
    <t>631311115</t>
  </si>
  <si>
    <t>Mazanina tl do 80 mm z betonu prostého bez zvýšených nároků na prostředí tř. C 20/25</t>
  </si>
  <si>
    <t>m3</t>
  </si>
  <si>
    <t>2068144972</t>
  </si>
  <si>
    <t>"24 bytů" (1,25*0,9)*24*0,04</t>
  </si>
  <si>
    <t>7</t>
  </si>
  <si>
    <t>631311R1</t>
  </si>
  <si>
    <t>zabetonování otvorů po usazené ocelových konstrukcí</t>
  </si>
  <si>
    <t>-638192711</t>
  </si>
  <si>
    <t>"24 bytů" 4*24</t>
  </si>
  <si>
    <t>8</t>
  </si>
  <si>
    <t>631311R2</t>
  </si>
  <si>
    <t>oprava podlah po výměně patních kolen</t>
  </si>
  <si>
    <t>318330335</t>
  </si>
  <si>
    <t>"přízemí - pro výměnu patních kolen" 0,9*0,8*0,5*2</t>
  </si>
  <si>
    <t>9</t>
  </si>
  <si>
    <t>631319171</t>
  </si>
  <si>
    <t>Příplatek k mazanině tl do 80 mm za stržení povrchu spodní vrstvy před vložením výztuže</t>
  </si>
  <si>
    <t>-526344646</t>
  </si>
  <si>
    <t>10</t>
  </si>
  <si>
    <t>631362021</t>
  </si>
  <si>
    <t>Výztuž mazanin svařovanými sítěmi Kari</t>
  </si>
  <si>
    <t>t</t>
  </si>
  <si>
    <t>684300201</t>
  </si>
  <si>
    <t>"24 bytů" (1,25*0,9)*24*0,0079</t>
  </si>
  <si>
    <t>Ostatní konstrukce a práce, bourání</t>
  </si>
  <si>
    <t>11</t>
  </si>
  <si>
    <t>94910111R</t>
  </si>
  <si>
    <t>Lešení pomocné pro objekty pozemních staveb s lešeňovou podlahou</t>
  </si>
  <si>
    <t>561349296</t>
  </si>
  <si>
    <t>"24 bytů " (1,25*0,9)*24</t>
  </si>
  <si>
    <t>12</t>
  </si>
  <si>
    <t>9529021R</t>
  </si>
  <si>
    <t>Úklid společných prostor</t>
  </si>
  <si>
    <t>620708619</t>
  </si>
  <si>
    <t>"20 dní 12 pater"</t>
  </si>
  <si>
    <t>(15,7+5)*12*20</t>
  </si>
  <si>
    <t>13</t>
  </si>
  <si>
    <t>9529022R</t>
  </si>
  <si>
    <t>vyklizení prostor v přízemí a úklid</t>
  </si>
  <si>
    <t>kpl</t>
  </si>
  <si>
    <t>-746007204</t>
  </si>
  <si>
    <t>"přízemí" 1</t>
  </si>
  <si>
    <t>14</t>
  </si>
  <si>
    <t>95290R01</t>
  </si>
  <si>
    <t>drobné opravy společných prostor</t>
  </si>
  <si>
    <t>-1800266733</t>
  </si>
  <si>
    <t>95295R01</t>
  </si>
  <si>
    <t>prachové uzávěry v bytech - zřízení a odstranění</t>
  </si>
  <si>
    <t>1188151696</t>
  </si>
  <si>
    <t>"24 bytů - 3ks na byt" 24*3</t>
  </si>
  <si>
    <t>16</t>
  </si>
  <si>
    <t>95295R51</t>
  </si>
  <si>
    <t>protiprachové opatření nouzového větrání CHUC - zřízení a odstranění</t>
  </si>
  <si>
    <t>1590549173</t>
  </si>
  <si>
    <t>17</t>
  </si>
  <si>
    <t>95296R51</t>
  </si>
  <si>
    <t>úprava nadstřešní části větrací šachty</t>
  </si>
  <si>
    <t>-1930240843</t>
  </si>
  <si>
    <t>18</t>
  </si>
  <si>
    <t>95297R81</t>
  </si>
  <si>
    <t>úprava větrací stříšky</t>
  </si>
  <si>
    <t>299460193</t>
  </si>
  <si>
    <t>19</t>
  </si>
  <si>
    <t>95394R1</t>
  </si>
  <si>
    <t>Konstrukce lávky pro vodovodní potrubí pod stropy 1 NP</t>
  </si>
  <si>
    <t>175720192</t>
  </si>
  <si>
    <t>20</t>
  </si>
  <si>
    <t>9610441R1</t>
  </si>
  <si>
    <t>Bourání podlahových konstrukcí</t>
  </si>
  <si>
    <t>-1186461131</t>
  </si>
  <si>
    <t>962031136</t>
  </si>
  <si>
    <t>Bourání příček z tvárnic nebo příčkovek tl do 150 mm</t>
  </si>
  <si>
    <t>-1383132422</t>
  </si>
  <si>
    <t>"předstěny"</t>
  </si>
  <si>
    <t>0,9*2,6*5</t>
  </si>
  <si>
    <t>22</t>
  </si>
  <si>
    <t>962084121R</t>
  </si>
  <si>
    <t>Bourání příček deskových sololit, SDK tl do 50 mm</t>
  </si>
  <si>
    <t>-1607277799</t>
  </si>
  <si>
    <t>0,9*2,6*19</t>
  </si>
  <si>
    <t>23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</si>
  <si>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</si>
  <si>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</si>
  <si>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</si>
  <si>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</si>
  <si>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24</t>
  </si>
  <si>
    <t>969011121R</t>
  </si>
  <si>
    <t>Vybourání potrubí DN do 52</t>
  </si>
  <si>
    <t>m</t>
  </si>
  <si>
    <t>-248287839</t>
  </si>
  <si>
    <t>"24 bytů" 572+(24*2,8*3)+60+93+20</t>
  </si>
  <si>
    <t>25</t>
  </si>
  <si>
    <t>96911R1</t>
  </si>
  <si>
    <t>demontáž ležatých rozvodů vody v 1  NP</t>
  </si>
  <si>
    <t>1977900349</t>
  </si>
  <si>
    <t>26</t>
  </si>
  <si>
    <t>97103323R</t>
  </si>
  <si>
    <t>Vybourání otvorů ve zdivu cihelném pl do 0,0225 m2 na MVC nebo MV tl do 150 mm</t>
  </si>
  <si>
    <t>-796581879</t>
  </si>
  <si>
    <t>27</t>
  </si>
  <si>
    <t>971052531R</t>
  </si>
  <si>
    <t>Vybourání nebo prorážení otvorů v panelových příčkách a zdech pl do 1 m2 tl do 150 mm</t>
  </si>
  <si>
    <t>1248998421</t>
  </si>
  <si>
    <t>28</t>
  </si>
  <si>
    <t>972044R01</t>
  </si>
  <si>
    <t>Vybourání otvorů v podlaze z panelu 15x10 cm pro kotvení ocel. konstrukcí</t>
  </si>
  <si>
    <t>-1182864998</t>
  </si>
  <si>
    <t>29</t>
  </si>
  <si>
    <t>977151123</t>
  </si>
  <si>
    <t>Jádrové vrty diamantovými korunkami do D 150 mm do stavebních materiálů</t>
  </si>
  <si>
    <t>616110290</t>
  </si>
  <si>
    <t>"mezi m.č. 1.10 a 1.28" 6*0,2</t>
  </si>
  <si>
    <t>997</t>
  </si>
  <si>
    <t>Přesun sutě</t>
  </si>
  <si>
    <t>30</t>
  </si>
  <si>
    <t>99701321R</t>
  </si>
  <si>
    <t>Vnitrostaveništní doprava suti a vybouraných hmot pro budovy v do 40 m ručně</t>
  </si>
  <si>
    <t>1588466834</t>
  </si>
  <si>
    <t>31</t>
  </si>
  <si>
    <t>997013501</t>
  </si>
  <si>
    <t>Odvoz suti a vybouraných hmot na skládku nebo meziskládku do 1 km se složením</t>
  </si>
  <si>
    <t>-211826002</t>
  </si>
  <si>
    <t>32</t>
  </si>
  <si>
    <t>997013509</t>
  </si>
  <si>
    <t>Příplatek k odvozu suti a vybouraných hmot na skládku ZKD 1 km přes 1 km</t>
  </si>
  <si>
    <t>593999056</t>
  </si>
  <si>
    <t>28,288*19 'Přepočtené koeficientem množství</t>
  </si>
  <si>
    <t>33</t>
  </si>
  <si>
    <t>997013801</t>
  </si>
  <si>
    <t>Poplatek za uložení na skládce (skládkovné) stavebního odpadu betonového kód odpadu 170 101</t>
  </si>
  <si>
    <t>1520909685</t>
  </si>
  <si>
    <t>1,44+2,97+1,44</t>
  </si>
  <si>
    <t>34</t>
  </si>
  <si>
    <t>997013803</t>
  </si>
  <si>
    <t>Poplatek za uložení na skládce (skládkovné) stavebního odpadu cihelného kód odpadu 170 102</t>
  </si>
  <si>
    <t>1479709782</t>
  </si>
  <si>
    <t>1,369+0,192+1,62</t>
  </si>
  <si>
    <t>35</t>
  </si>
  <si>
    <t>997013831</t>
  </si>
  <si>
    <t>Poplatek za uložení na skládce (skládkovné) stavebního odpadu směsného kód odpadu 170 904</t>
  </si>
  <si>
    <t>-1815044066</t>
  </si>
  <si>
    <t>28,288-(5,85+3,181)</t>
  </si>
  <si>
    <t>998</t>
  </si>
  <si>
    <t>Přesun hmot</t>
  </si>
  <si>
    <t>36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</si>
  <si>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</si>
  <si>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</si>
  <si>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</si>
  <si>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</si>
  <si>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</si>
  <si>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</si>
  <si>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</si>
  <si>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37</t>
  </si>
  <si>
    <t>7251108R1</t>
  </si>
  <si>
    <t>Demontáž klozetů a zpětná montáž</t>
  </si>
  <si>
    <t>soubor</t>
  </si>
  <si>
    <t>581957295</t>
  </si>
  <si>
    <t>"3x demontáž a  3x zpětná montáž" 24*3</t>
  </si>
  <si>
    <t>38</t>
  </si>
  <si>
    <t>7251108R2</t>
  </si>
  <si>
    <t>Demontáž klozetů do suti</t>
  </si>
  <si>
    <t>859242098</t>
  </si>
  <si>
    <t>763</t>
  </si>
  <si>
    <t>Konstrukce suché výstavby</t>
  </si>
  <si>
    <t>39</t>
  </si>
  <si>
    <t>7631133R1</t>
  </si>
  <si>
    <t>SDK příčka instalační  profil CW+UW 50 desky 1xDFH2 15 protipožární</t>
  </si>
  <si>
    <t>1842449788</t>
  </si>
  <si>
    <t>"20 bytů" 0,9*1,3*20</t>
  </si>
  <si>
    <t>40</t>
  </si>
  <si>
    <t>7631133R2</t>
  </si>
  <si>
    <t>SDK příčka instalační  zdvojený profil CW+UW 50 desky 2xDFH2 15 protipožární</t>
  </si>
  <si>
    <t>-2143312600</t>
  </si>
  <si>
    <t>41</t>
  </si>
  <si>
    <t>7631133R5</t>
  </si>
  <si>
    <t>SDK příčka instalační  zdvojený profil CW+UW 50 desky 2xDFH2 15 akustický s izolací 40 mm</t>
  </si>
  <si>
    <t>2077684318</t>
  </si>
  <si>
    <t>"6 NP, 10 NP" 2+2</t>
  </si>
  <si>
    <t>42</t>
  </si>
  <si>
    <t>763131432</t>
  </si>
  <si>
    <t>SDK podhled deska 1xDF 15 bez TI dvouvrstvá spodní kce profil CD+UD</t>
  </si>
  <si>
    <t>-1807793193</t>
  </si>
  <si>
    <t>"24 bytů" (1,25*0,9)*24</t>
  </si>
  <si>
    <t>"přízemí m.č. 1.27" 7,55</t>
  </si>
  <si>
    <t>43</t>
  </si>
  <si>
    <t>763164526</t>
  </si>
  <si>
    <t>SDK obklad kovových kcí tvaru L š do 0,4 m desky 1xH2DF 15</t>
  </si>
  <si>
    <t>-401794432</t>
  </si>
  <si>
    <t>"24 bytů" 2,4*2*24</t>
  </si>
  <si>
    <t>44</t>
  </si>
  <si>
    <t>76317181R</t>
  </si>
  <si>
    <t>Demontáž revizních klapek/dvířek SDK kcí vel. do 1 m2 pro příčky/předsazené stěny</t>
  </si>
  <si>
    <t>-1419887188</t>
  </si>
  <si>
    <t>"24 bytů" 24</t>
  </si>
  <si>
    <t>45</t>
  </si>
  <si>
    <t>7631723R1</t>
  </si>
  <si>
    <t>Montáž revizních dvířek SDK kcí vel. 600x800 mm</t>
  </si>
  <si>
    <t>-1489515719</t>
  </si>
  <si>
    <t>46</t>
  </si>
  <si>
    <t>M</t>
  </si>
  <si>
    <t>590307R</t>
  </si>
  <si>
    <t>dvířka revizní 600x800mm ze SDK, akustická, uzavíratelná</t>
  </si>
  <si>
    <t>648295443</t>
  </si>
  <si>
    <t>47</t>
  </si>
  <si>
    <t>998763405</t>
  </si>
  <si>
    <t>Přesun hmot ruční procentní pro sádrokartonové konstrukce v objektech v do 48 m</t>
  </si>
  <si>
    <t>%</t>
  </si>
  <si>
    <t>1404845429</t>
  </si>
  <si>
    <t>767</t>
  </si>
  <si>
    <t>Konstrukce zámečnické</t>
  </si>
  <si>
    <t>48</t>
  </si>
  <si>
    <t>76713R01</t>
  </si>
  <si>
    <t>Sklepní kóje - dodávka a montáž</t>
  </si>
  <si>
    <t>-980956739</t>
  </si>
  <si>
    <t>49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</si>
  <si>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</si>
  <si>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</si>
  <si>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</si>
  <si>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</si>
  <si>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</si>
  <si>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(76+5+3+2+6+2)*24</t>
  </si>
  <si>
    <t>2256*1,1 'Přepočtené koeficientem množství</t>
  </si>
  <si>
    <t>50</t>
  </si>
  <si>
    <t>767996R01</t>
  </si>
  <si>
    <t>kotvení trubek instalací k rámu jádra - dodávka a montáž</t>
  </si>
  <si>
    <t>-1229610972</t>
  </si>
  <si>
    <t>51</t>
  </si>
  <si>
    <t>998767205</t>
  </si>
  <si>
    <t>Přesun hmot ruční procentní pro zámečnické konstrukce v objektech v do 48 m</t>
  </si>
  <si>
    <t>-1934966283</t>
  </si>
  <si>
    <t>771</t>
  </si>
  <si>
    <t>Podlahy z dlaždic</t>
  </si>
  <si>
    <t>52</t>
  </si>
  <si>
    <t>771151011R</t>
  </si>
  <si>
    <t xml:space="preserve">Samonivelační stěrka podlah </t>
  </si>
  <si>
    <t>-1846248401</t>
  </si>
  <si>
    <t>53</t>
  </si>
  <si>
    <t>771573810</t>
  </si>
  <si>
    <t>Demontáž podlah z dlaždic keramických lepených</t>
  </si>
  <si>
    <t>-1705700768</t>
  </si>
  <si>
    <t>(1,25*0,9*24)</t>
  </si>
  <si>
    <t>54</t>
  </si>
  <si>
    <t>771574366</t>
  </si>
  <si>
    <t xml:space="preserve">Montáž podlah keramických pro mechanické zatížení protiskluzných lepených flexi rychletuhnoucím lepidlem </t>
  </si>
  <si>
    <t>608625079</t>
  </si>
  <si>
    <t>55</t>
  </si>
  <si>
    <t>597610R</t>
  </si>
  <si>
    <t>dlažba keramická matná</t>
  </si>
  <si>
    <t>-2037762523</t>
  </si>
  <si>
    <t>27*1,01 'Přepočtené koeficientem množství</t>
  </si>
  <si>
    <t>56</t>
  </si>
  <si>
    <t>771577121</t>
  </si>
  <si>
    <t>Příplatek k montáži podlah keramických lepených flexibilním rychletuhnoucím lepidlem za plochu do 5 m2</t>
  </si>
  <si>
    <t>-951927063</t>
  </si>
  <si>
    <t>57</t>
  </si>
  <si>
    <t>771577123</t>
  </si>
  <si>
    <t>Příplatek k montáži podlah keramických lepených flexibilním rychletuhnoucím lepidlem za spárování bílým cementem</t>
  </si>
  <si>
    <t>1733403241</t>
  </si>
  <si>
    <t>58</t>
  </si>
  <si>
    <t>77159122R</t>
  </si>
  <si>
    <t>Izolace podlah Mirelon lepená proti kročejovému hluku</t>
  </si>
  <si>
    <t>289363688</t>
  </si>
  <si>
    <t>59</t>
  </si>
  <si>
    <t>998771205</t>
  </si>
  <si>
    <t>Přesun hmot ruční procentní pro podlahy z dlaždic v objektech v do 48 m</t>
  </si>
  <si>
    <t>-1981829742</t>
  </si>
  <si>
    <t>776</t>
  </si>
  <si>
    <t>Podlahy povlakové</t>
  </si>
  <si>
    <t>60</t>
  </si>
  <si>
    <t>776201812</t>
  </si>
  <si>
    <t>Demontáž lepených povlakových podlah s podložkou ručně</t>
  </si>
  <si>
    <t>1729175597</t>
  </si>
  <si>
    <t>1,25*0,9*10</t>
  </si>
  <si>
    <t>781</t>
  </si>
  <si>
    <t>Dokončovací práce - obklady</t>
  </si>
  <si>
    <t>61</t>
  </si>
  <si>
    <t>781121011</t>
  </si>
  <si>
    <t>Nátěr penetrační na stěnu</t>
  </si>
  <si>
    <t>-1646663462</t>
  </si>
  <si>
    <t>"24 bytů" ((((1,35+0,9)*2)*2,1)-(0,7*2,0))*24</t>
  </si>
  <si>
    <t>62</t>
  </si>
  <si>
    <t>781474114R</t>
  </si>
  <si>
    <t>Montáž obkladů vnitřních keramických hladkých  lepených flexibilním lepidlem</t>
  </si>
  <si>
    <t>1157158944</t>
  </si>
  <si>
    <t>63</t>
  </si>
  <si>
    <t>5976104R</t>
  </si>
  <si>
    <t>obklad keramický matný</t>
  </si>
  <si>
    <t>1181789283</t>
  </si>
  <si>
    <t>193,2*1,1 'Přepočtené koeficientem množství</t>
  </si>
  <si>
    <t>64</t>
  </si>
  <si>
    <t>781477111</t>
  </si>
  <si>
    <t>Příplatek k montáži obkladů vnitřních keramických hladkých za plochu do 10 m2</t>
  </si>
  <si>
    <t>-1302279596</t>
  </si>
  <si>
    <t>65</t>
  </si>
  <si>
    <t>781477112</t>
  </si>
  <si>
    <t>Příplatek k montáži obkladů vnitřních keramických hladkých za omezený prostor</t>
  </si>
  <si>
    <t>467460351</t>
  </si>
  <si>
    <t>66</t>
  </si>
  <si>
    <t>781477113</t>
  </si>
  <si>
    <t>Příplatek k montáži obkladů vnitřních keramických hladkých za spárování bílým cementem</t>
  </si>
  <si>
    <t>425643573</t>
  </si>
  <si>
    <t>67</t>
  </si>
  <si>
    <t>998781205</t>
  </si>
  <si>
    <t>Přesun hmot ruční procentní pro obklady keramické v objektech v do 48 m</t>
  </si>
  <si>
    <t>-1260224912</t>
  </si>
  <si>
    <t>783</t>
  </si>
  <si>
    <t>Dokončovací práce - nátěry</t>
  </si>
  <si>
    <t>68</t>
  </si>
  <si>
    <t>783334R</t>
  </si>
  <si>
    <t>Základní jednonásobný  nátěr zámečnických konstrukcí</t>
  </si>
  <si>
    <t>296856158</t>
  </si>
  <si>
    <t>"ocelové rámy jádra"</t>
  </si>
  <si>
    <t>2,256*32</t>
  </si>
  <si>
    <t>69</t>
  </si>
  <si>
    <t>783337R</t>
  </si>
  <si>
    <t>Krycí protikorozní nátěr zámečnických konstrukcí</t>
  </si>
  <si>
    <t>-1167045913</t>
  </si>
  <si>
    <t>784</t>
  </si>
  <si>
    <t>Dokončovací práce - malby a tapety</t>
  </si>
  <si>
    <t>70</t>
  </si>
  <si>
    <t>7842110R</t>
  </si>
  <si>
    <t>oprava maleb  po stavebních pracech</t>
  </si>
  <si>
    <t>2045462551</t>
  </si>
  <si>
    <t>"společné prostory" 50</t>
  </si>
  <si>
    <t>"přízemí" 20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</si>
  <si>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</si>
  <si>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</si>
  <si>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</si>
  <si>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</si>
  <si>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</si>
  <si>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</si>
  <si>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</si>
  <si>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</si>
  <si>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Pol1</t>
  </si>
  <si>
    <t>Potrubí  NG hrdlové DN 50 tiché provedení</t>
  </si>
  <si>
    <t>Pol2</t>
  </si>
  <si>
    <t>Potrubí NG hrdlové DN 110 tiché provedení</t>
  </si>
  <si>
    <t>Pol3</t>
  </si>
  <si>
    <t>Čistící kusy DN 110 - dodávka a montáž</t>
  </si>
  <si>
    <t>Pol9</t>
  </si>
  <si>
    <t>Potrubí plastové PPR 32x4,4 PN16</t>
  </si>
  <si>
    <t>2039807648</t>
  </si>
  <si>
    <t>Pol3a</t>
  </si>
  <si>
    <t>Hluková izolace pomocí pěnových skořepin</t>
  </si>
  <si>
    <t>-939707717</t>
  </si>
  <si>
    <t>Pol4</t>
  </si>
  <si>
    <t>Zkouška těsnosti kanalizace vodou do DN 125</t>
  </si>
  <si>
    <t>Pol5</t>
  </si>
  <si>
    <t>Kontrola a vyčištění ležatého rozvodu tlakovou vodou</t>
  </si>
  <si>
    <t>Pol5a</t>
  </si>
  <si>
    <t>Demontáž a likvidace stávajícího kanalizačního rozvodu</t>
  </si>
  <si>
    <t>1238803678</t>
  </si>
  <si>
    <t>Pol7</t>
  </si>
  <si>
    <t>Stavební přípomoce</t>
  </si>
  <si>
    <t>D2</t>
  </si>
  <si>
    <t>Zdravotechnika - vnitřní vodovod</t>
  </si>
  <si>
    <t>Pol8</t>
  </si>
  <si>
    <t>Potrubí plastové PPR 25x3,5 PN16</t>
  </si>
  <si>
    <t>Pol10</t>
  </si>
  <si>
    <t>Potrubí plastové PPR 50x6,9 PN16</t>
  </si>
  <si>
    <t>Pol11</t>
  </si>
  <si>
    <t>Potrubí plastové PPR 75x10,3 PN16</t>
  </si>
  <si>
    <t>Pol12</t>
  </si>
  <si>
    <t>Potrubí plastové PPR 110x15,1 PN16</t>
  </si>
  <si>
    <t>Pol13a</t>
  </si>
  <si>
    <t>Potrubí plastové PPR 25x2,8 PN22</t>
  </si>
  <si>
    <t>-1671275258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</si>
  <si>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</si>
  <si>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</si>
  <si>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</si>
  <si>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</si>
  <si>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</si>
  <si>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</si>
  <si>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Pol16</t>
  </si>
  <si>
    <t>Potrubí plastové PPR 63x7,1 PN22</t>
  </si>
  <si>
    <t>Pol19b</t>
  </si>
  <si>
    <t>Kulový kohout DN 20 v provedení pro pitnou vodu vč. výpusti</t>
  </si>
  <si>
    <t>-1602960766</t>
  </si>
  <si>
    <t>Pol19</t>
  </si>
  <si>
    <t>Kulový kohout DN 25 v provedení pro pitnou vodu vč. výpusti</t>
  </si>
  <si>
    <t>Pol19a</t>
  </si>
  <si>
    <t>Kulový kohout DN 32 v provedení pro pitnou vodu vč. výpusti</t>
  </si>
  <si>
    <t>1698875077</t>
  </si>
  <si>
    <t>Pol21</t>
  </si>
  <si>
    <t>Kulový kohout DN 40 v provedení pro pitnou vodu vč. výpusti</t>
  </si>
  <si>
    <t>Pol23</t>
  </si>
  <si>
    <t>Kulový kohout DN 65 v provedení pro pitnou vodu vč. výpusti</t>
  </si>
  <si>
    <t>Pol24</t>
  </si>
  <si>
    <t>Kulový kohout DN 80 v provedení pro pitnou vodu vč. výpusti</t>
  </si>
  <si>
    <t>Pol26</t>
  </si>
  <si>
    <t>Vyvažovací ventil  DN 20 v provedení pro pitnou vodu</t>
  </si>
  <si>
    <t>Pol88a</t>
  </si>
  <si>
    <t>Vodoměr pro teplou vodu DN 20</t>
  </si>
  <si>
    <t>1826173207</t>
  </si>
  <si>
    <t>Pol88b</t>
  </si>
  <si>
    <t>Vodoměr pro studenou vodu DN 20</t>
  </si>
  <si>
    <t>1107169114</t>
  </si>
  <si>
    <t>Pol27</t>
  </si>
  <si>
    <t>Kompenzační smyčka PPR 32</t>
  </si>
  <si>
    <t>Pol28</t>
  </si>
  <si>
    <t>Kompenzační smyčka PPR 40</t>
  </si>
  <si>
    <t>Pol29</t>
  </si>
  <si>
    <t>Návleková izolace 25mm</t>
  </si>
  <si>
    <t>Pol30</t>
  </si>
  <si>
    <t>Návleková izolace  13mm</t>
  </si>
  <si>
    <t>Pol83</t>
  </si>
  <si>
    <t>Filtr pro pitnou vodu DN 50</t>
  </si>
  <si>
    <t>-1251568360</t>
  </si>
  <si>
    <t>D3</t>
  </si>
  <si>
    <t>Zařizovací předměty</t>
  </si>
  <si>
    <t>Pol101</t>
  </si>
  <si>
    <t>držák toaletního papíru</t>
  </si>
  <si>
    <t>-1254329509</t>
  </si>
  <si>
    <t>Pol102</t>
  </si>
  <si>
    <t>WC štětka - set</t>
  </si>
  <si>
    <t>130288359</t>
  </si>
  <si>
    <t>Pol72</t>
  </si>
  <si>
    <t>Závěsné WC pro předstěnu - přesný typ dle výběru investora</t>
  </si>
  <si>
    <t>Pol32</t>
  </si>
  <si>
    <t>Závěsný rám pro WC - přesný typ dle výběru investora</t>
  </si>
  <si>
    <t>Pol32a</t>
  </si>
  <si>
    <t>WC prkénko tiché (zpomalené zklápění do vodorovné polohy)</t>
  </si>
  <si>
    <t>-1760007028</t>
  </si>
  <si>
    <t>D4</t>
  </si>
  <si>
    <t>Ostatní</t>
  </si>
  <si>
    <t>Pol33</t>
  </si>
  <si>
    <t>Zkouška tlaková potrubí vodovodního</t>
  </si>
  <si>
    <t>Pol34</t>
  </si>
  <si>
    <t>Proplach a dezinfekce vodovodního potrubí do DN 80</t>
  </si>
  <si>
    <t>72</t>
  </si>
  <si>
    <t>76</t>
  </si>
  <si>
    <t>Pol36</t>
  </si>
  <si>
    <t>Připojení k rozvodu SV v bytech</t>
  </si>
  <si>
    <t>78</t>
  </si>
  <si>
    <t>Pol37</t>
  </si>
  <si>
    <t>Připojení k rozvodu TV v bytech</t>
  </si>
  <si>
    <t>80</t>
  </si>
  <si>
    <t>Pol38</t>
  </si>
  <si>
    <t>Přepojení stávajíích rozvodů hydrantů v 1NP objektu</t>
  </si>
  <si>
    <t>82</t>
  </si>
  <si>
    <t>Pol39</t>
  </si>
  <si>
    <t>Elektroinstalační práce</t>
  </si>
  <si>
    <t>84</t>
  </si>
  <si>
    <t>Pol40</t>
  </si>
  <si>
    <t>Inženýrské práce</t>
  </si>
  <si>
    <t>86</t>
  </si>
  <si>
    <t>R001</t>
  </si>
  <si>
    <t>Protipožární ucpávky - vodovod</t>
  </si>
  <si>
    <t>802847344</t>
  </si>
  <si>
    <t>120</t>
  </si>
  <si>
    <t>R002</t>
  </si>
  <si>
    <t>Protipožární ucpávky - kanalizace</t>
  </si>
  <si>
    <t>1896700787</t>
  </si>
  <si>
    <t>R101</t>
  </si>
  <si>
    <t>Zajištění pitné vody po dobu rekonstrukce</t>
  </si>
  <si>
    <t>868941215</t>
  </si>
  <si>
    <t>R102</t>
  </si>
  <si>
    <t>Zajištění vody pro TUV po dobu rekonstrukce</t>
  </si>
  <si>
    <t>-870298268</t>
  </si>
  <si>
    <t>R201</t>
  </si>
  <si>
    <t>Protipožární flexibilní manžeta CFS-C EL odolnost 30 minut - prostup vodovod 6 kusů</t>
  </si>
  <si>
    <t>-2027863076</t>
  </si>
  <si>
    <t>R301</t>
  </si>
  <si>
    <t>Demontáž a likvidace stávajícího vodovodního rozvodu</t>
  </si>
  <si>
    <t>793431533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</si>
  <si>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</si>
  <si>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</si>
  <si>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</si>
  <si>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</si>
  <si>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</si>
  <si>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</si>
  <si>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</si>
  <si>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</si>
  <si>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</si>
  <si>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</si>
  <si>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</si>
  <si>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</si>
  <si>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</si>
  <si>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</si>
  <si>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</si>
  <si>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</si>
  <si>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</si>
  <si>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</si>
  <si>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</si>
  <si>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</si>
  <si>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</si>
  <si>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-370208874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</si>
  <si>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</si>
  <si>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</si>
  <si>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</si>
  <si>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</si>
  <si>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</si>
  <si>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</si>
  <si>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</si>
  <si>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</si>
  <si>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</si>
  <si>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</si>
  <si>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</si>
  <si>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</si>
  <si>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</si>
  <si>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Pol77</t>
  </si>
  <si>
    <t>Elektrozásuvka</t>
  </si>
  <si>
    <t>2033839712</t>
  </si>
  <si>
    <t>Pol78</t>
  </si>
  <si>
    <t>vypínač dvojitý</t>
  </si>
  <si>
    <t>1455052727</t>
  </si>
  <si>
    <t>Pol55</t>
  </si>
  <si>
    <t>722546089</t>
  </si>
  <si>
    <t>Ostatní instalační práce</t>
  </si>
  <si>
    <t>demontáž ventilátorů, vypínčů,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</si>
  <si>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</si>
  <si>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</si>
  <si>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</si>
  <si>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</si>
  <si>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</si>
  <si>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</si>
  <si>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</si>
  <si>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</si>
  <si>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</si>
  <si>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</si>
  <si>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-1748825085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</si>
  <si>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</si>
  <si>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</si>
  <si>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</si>
  <si>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</si>
  <si>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</si>
  <si>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</si>
  <si>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</si>
  <si>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ks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</si>
  <si>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</si>
  <si>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</si>
  <si>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</si>
  <si>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</si>
  <si>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</si>
  <si>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</si>
  <si>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</si>
  <si>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</si>
  <si>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</si>
  <si>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</si>
  <si>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</si>
  <si>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</si>
  <si>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</si>
  <si>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</si>
  <si>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</si>
  <si>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</si>
  <si>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51-4179a</t>
  </si>
  <si>
    <t>OBJ90°280-80</t>
  </si>
  <si>
    <t>-667480467</t>
  </si>
  <si>
    <t>751 51-4777</t>
  </si>
  <si>
    <t>Koncový kryt vnitřní  DR 280</t>
  </si>
  <si>
    <t>753 53 7011</t>
  </si>
  <si>
    <t>ohebné potrubí MO 80</t>
  </si>
  <si>
    <t>751 51-1181</t>
  </si>
  <si>
    <t>Spiropotrubí a tvarovky - TR Ø100</t>
  </si>
  <si>
    <t>-973416959</t>
  </si>
  <si>
    <t>751 51-4177</t>
  </si>
  <si>
    <t>Spiropotrubí a tvarovky - OL 45° 100</t>
  </si>
  <si>
    <t>-221766530</t>
  </si>
  <si>
    <t>751 51-4179</t>
  </si>
  <si>
    <t>OBJ90°280-100</t>
  </si>
  <si>
    <t>-2007880595</t>
  </si>
  <si>
    <t>Pol64</t>
  </si>
  <si>
    <t>Vodovodní plastové potrubí Ø 20 mm</t>
  </si>
  <si>
    <t>713 46 3121</t>
  </si>
  <si>
    <t>Izolace potrubí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</si>
  <si>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</si>
  <si>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</si>
  <si>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</si>
  <si>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</si>
  <si>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</si>
  <si>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</si>
  <si>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</si>
  <si>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</si>
  <si>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51-1184</t>
  </si>
  <si>
    <t>Spiropotrubí a tvarovky - TR Ø 315</t>
  </si>
  <si>
    <t>-869398680</t>
  </si>
  <si>
    <t>751 58-1358</t>
  </si>
  <si>
    <t>Prostup stropem kruhového potrubí do Ø400 mm</t>
  </si>
  <si>
    <t>1264919949</t>
  </si>
  <si>
    <t>751 51-4778</t>
  </si>
  <si>
    <t>Koncový kryt vnitřní  DR 315</t>
  </si>
  <si>
    <t>-657845848</t>
  </si>
  <si>
    <t>751 51-4679</t>
  </si>
  <si>
    <t>Těsná zpětná protipachová klapka</t>
  </si>
  <si>
    <t>-591711181</t>
  </si>
  <si>
    <t>753 53 7011a</t>
  </si>
  <si>
    <t>ohebné potrubí MO 125</t>
  </si>
  <si>
    <t>68637489</t>
  </si>
  <si>
    <t>R003</t>
  </si>
  <si>
    <t>Požární ucpávky</t>
  </si>
  <si>
    <t>70972049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</si>
  <si>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</si>
  <si>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</si>
  <si>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</si>
  <si>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</si>
  <si>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</si>
  <si>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</si>
  <si>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</si>
  <si>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</si>
  <si>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Pol69</t>
  </si>
  <si>
    <t>Dopravné</t>
  </si>
  <si>
    <t>74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</si>
  <si>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</si>
  <si>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</si>
  <si>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</si>
  <si>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</si>
  <si>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</si>
  <si>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</si>
  <si>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</si>
  <si>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</si>
  <si>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</si>
  <si>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</si>
  <si>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</si>
  <si>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</si>
  <si>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</si>
  <si>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</si>
  <si>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</si>
  <si>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</si>
  <si>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</si>
  <si>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</si>
  <si>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</si>
  <si>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</si>
  <si>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</si>
  <si>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</si>
  <si>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</si>
  <si>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</si>
  <si>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</si>
  <si>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</si>
  <si>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</si>
  <si>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</si>
  <si>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</si>
  <si>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</si>
  <si>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</si>
  <si>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</si>
  <si>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</si>
  <si>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</si>
  <si>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</si>
  <si>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</si>
  <si>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</si>
  <si>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</si>
  <si>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</si>
  <si>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</si>
  <si>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</si>
  <si>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</si>
  <si>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</si>
  <si>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</si>
  <si>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</si>
  <si>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</si>
  <si>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</si>
  <si>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</si>
  <si>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</si>
  <si>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</si>
  <si>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</si>
  <si>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</si>
  <si>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</si>
  <si>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</si>
  <si>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</si>
  <si>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</si>
  <si>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</si>
  <si>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</si>
  <si>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</si>
  <si>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</si>
  <si>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</si>
  <si>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</si>
  <si>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</si>
  <si>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</si>
  <si>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</si>
  <si>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</si>
  <si>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</si>
  <si>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</si>
  <si>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20010</t>
  </si>
  <si>
    <t>IČ během výstavby</t>
  </si>
  <si>
    <t>-1578356303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</si>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</sst>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2"/>
      <c r="AQ5" s="22"/>
      <c r="AR5" s="20"/>
      <c r="BE5" s="262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2"/>
      <c r="AQ6" s="22"/>
      <c r="AR6" s="20"/>
      <c r="BE6" s="263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63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63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3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63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63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3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63"/>
      <c r="BS13" s="17" t="s">
        <v>6</v>
      </c>
    </row>
    <row r="14" spans="1:74" ht="12.75">
      <c r="B14" s="21"/>
      <c r="C14" s="22"/>
      <c r="D14" s="22"/>
      <c r="E14" s="268" t="s">
        <v>28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63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3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63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63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3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63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63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3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3"/>
    </row>
    <row r="23" spans="1:71" s="1" customFormat="1" ht="16.5" customHeight="1">
      <c r="B23" s="21"/>
      <c r="C23" s="22"/>
      <c r="D23" s="22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2"/>
      <c r="AP23" s="22"/>
      <c r="AQ23" s="22"/>
      <c r="AR23" s="20"/>
      <c r="BE23" s="263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3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3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1">
        <f>ROUND(AG94,2)</f>
        <v>0</v>
      </c>
      <c r="AL26" s="272"/>
      <c r="AM26" s="272"/>
      <c r="AN26" s="272"/>
      <c r="AO26" s="272"/>
      <c r="AP26" s="36"/>
      <c r="AQ26" s="36"/>
      <c r="AR26" s="39"/>
      <c r="BE26" s="263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3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3" t="s">
        <v>34</v>
      </c>
      <c r="M28" s="273"/>
      <c r="N28" s="273"/>
      <c r="O28" s="273"/>
      <c r="P28" s="273"/>
      <c r="Q28" s="36"/>
      <c r="R28" s="36"/>
      <c r="S28" s="36"/>
      <c r="T28" s="36"/>
      <c r="U28" s="36"/>
      <c r="V28" s="36"/>
      <c r="W28" s="273" t="s">
        <v>35</v>
      </c>
      <c r="X28" s="273"/>
      <c r="Y28" s="273"/>
      <c r="Z28" s="273"/>
      <c r="AA28" s="273"/>
      <c r="AB28" s="273"/>
      <c r="AC28" s="273"/>
      <c r="AD28" s="273"/>
      <c r="AE28" s="273"/>
      <c r="AF28" s="36"/>
      <c r="AG28" s="36"/>
      <c r="AH28" s="36"/>
      <c r="AI28" s="36"/>
      <c r="AJ28" s="36"/>
      <c r="AK28" s="273" t="s">
        <v>36</v>
      </c>
      <c r="AL28" s="273"/>
      <c r="AM28" s="273"/>
      <c r="AN28" s="273"/>
      <c r="AO28" s="273"/>
      <c r="AP28" s="36"/>
      <c r="AQ28" s="36"/>
      <c r="AR28" s="39"/>
      <c r="BE28" s="263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57">
        <v>0.21</v>
      </c>
      <c r="M29" s="256"/>
      <c r="N29" s="256"/>
      <c r="O29" s="256"/>
      <c r="P29" s="256"/>
      <c r="Q29" s="41"/>
      <c r="R29" s="41"/>
      <c r="S29" s="41"/>
      <c r="T29" s="41"/>
      <c r="U29" s="41"/>
      <c r="V29" s="41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41"/>
      <c r="AG29" s="41"/>
      <c r="AH29" s="41"/>
      <c r="AI29" s="41"/>
      <c r="AJ29" s="41"/>
      <c r="AK29" s="255">
        <f>ROUND(AV94, 2)</f>
        <v>0</v>
      </c>
      <c r="AL29" s="256"/>
      <c r="AM29" s="256"/>
      <c r="AN29" s="256"/>
      <c r="AO29" s="256"/>
      <c r="AP29" s="41"/>
      <c r="AQ29" s="41"/>
      <c r="AR29" s="42"/>
      <c r="BE29" s="264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57">
        <v>0.15</v>
      </c>
      <c r="M30" s="256"/>
      <c r="N30" s="256"/>
      <c r="O30" s="256"/>
      <c r="P30" s="256"/>
      <c r="Q30" s="41"/>
      <c r="R30" s="41"/>
      <c r="S30" s="41"/>
      <c r="T30" s="41"/>
      <c r="U30" s="41"/>
      <c r="V30" s="41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41"/>
      <c r="AG30" s="41"/>
      <c r="AH30" s="41"/>
      <c r="AI30" s="41"/>
      <c r="AJ30" s="41"/>
      <c r="AK30" s="255">
        <f>ROUND(AW94, 2)</f>
        <v>0</v>
      </c>
      <c r="AL30" s="256"/>
      <c r="AM30" s="256"/>
      <c r="AN30" s="256"/>
      <c r="AO30" s="256"/>
      <c r="AP30" s="41"/>
      <c r="AQ30" s="41"/>
      <c r="AR30" s="42"/>
      <c r="BE30" s="264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57">
        <v>0.21</v>
      </c>
      <c r="M31" s="256"/>
      <c r="N31" s="256"/>
      <c r="O31" s="256"/>
      <c r="P31" s="256"/>
      <c r="Q31" s="41"/>
      <c r="R31" s="41"/>
      <c r="S31" s="41"/>
      <c r="T31" s="41"/>
      <c r="U31" s="41"/>
      <c r="V31" s="41"/>
      <c r="W31" s="255">
        <f>ROUND(BB94, 2)</f>
        <v>0</v>
      </c>
      <c r="X31" s="256"/>
      <c r="Y31" s="256"/>
      <c r="Z31" s="256"/>
      <c r="AA31" s="256"/>
      <c r="AB31" s="256"/>
      <c r="AC31" s="256"/>
      <c r="AD31" s="256"/>
      <c r="AE31" s="256"/>
      <c r="AF31" s="41"/>
      <c r="AG31" s="41"/>
      <c r="AH31" s="41"/>
      <c r="AI31" s="41"/>
      <c r="AJ31" s="41"/>
      <c r="AK31" s="255">
        <v>0</v>
      </c>
      <c r="AL31" s="256"/>
      <c r="AM31" s="256"/>
      <c r="AN31" s="256"/>
      <c r="AO31" s="256"/>
      <c r="AP31" s="41"/>
      <c r="AQ31" s="41"/>
      <c r="AR31" s="42"/>
      <c r="BE31" s="264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57">
        <v>0.15</v>
      </c>
      <c r="M32" s="256"/>
      <c r="N32" s="256"/>
      <c r="O32" s="256"/>
      <c r="P32" s="256"/>
      <c r="Q32" s="41"/>
      <c r="R32" s="41"/>
      <c r="S32" s="41"/>
      <c r="T32" s="41"/>
      <c r="U32" s="41"/>
      <c r="V32" s="41"/>
      <c r="W32" s="255">
        <f>ROUND(BC94, 2)</f>
        <v>0</v>
      </c>
      <c r="X32" s="256"/>
      <c r="Y32" s="256"/>
      <c r="Z32" s="256"/>
      <c r="AA32" s="256"/>
      <c r="AB32" s="256"/>
      <c r="AC32" s="256"/>
      <c r="AD32" s="256"/>
      <c r="AE32" s="256"/>
      <c r="AF32" s="41"/>
      <c r="AG32" s="41"/>
      <c r="AH32" s="41"/>
      <c r="AI32" s="41"/>
      <c r="AJ32" s="41"/>
      <c r="AK32" s="255">
        <v>0</v>
      </c>
      <c r="AL32" s="256"/>
      <c r="AM32" s="256"/>
      <c r="AN32" s="256"/>
      <c r="AO32" s="256"/>
      <c r="AP32" s="41"/>
      <c r="AQ32" s="41"/>
      <c r="AR32" s="42"/>
      <c r="BE32" s="264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57">
        <v>0</v>
      </c>
      <c r="M33" s="256"/>
      <c r="N33" s="256"/>
      <c r="O33" s="256"/>
      <c r="P33" s="256"/>
      <c r="Q33" s="41"/>
      <c r="R33" s="41"/>
      <c r="S33" s="41"/>
      <c r="T33" s="41"/>
      <c r="U33" s="41"/>
      <c r="V33" s="41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41"/>
      <c r="AG33" s="41"/>
      <c r="AH33" s="41"/>
      <c r="AI33" s="41"/>
      <c r="AJ33" s="41"/>
      <c r="AK33" s="255">
        <v>0</v>
      </c>
      <c r="AL33" s="256"/>
      <c r="AM33" s="256"/>
      <c r="AN33" s="256"/>
      <c r="AO33" s="256"/>
      <c r="AP33" s="41"/>
      <c r="AQ33" s="41"/>
      <c r="AR33" s="42"/>
      <c r="BE33" s="264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3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1" t="s">
        <v>45</v>
      </c>
      <c r="Y35" s="259"/>
      <c r="Z35" s="259"/>
      <c r="AA35" s="259"/>
      <c r="AB35" s="259"/>
      <c r="AC35" s="45"/>
      <c r="AD35" s="45"/>
      <c r="AE35" s="45"/>
      <c r="AF35" s="45"/>
      <c r="AG35" s="45"/>
      <c r="AH35" s="45"/>
      <c r="AI35" s="45"/>
      <c r="AJ35" s="45"/>
      <c r="AK35" s="258">
        <f>SUM(AK26:AK33)</f>
        <v>0</v>
      </c>
      <c r="AL35" s="259"/>
      <c r="AM35" s="259"/>
      <c r="AN35" s="259"/>
      <c r="AO35" s="260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2021_1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4" t="str">
        <f>K6</f>
        <v>Bytový dům Mezilesí 2059 - Výměna stoupacího potrubí - I. etapa</v>
      </c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86" t="str">
        <f>IF(AN8= "","",AN8)</f>
        <v>20. 5. 2021</v>
      </c>
      <c r="AN87" s="286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87" t="str">
        <f>IF(E17="","",E17)</f>
        <v xml:space="preserve"> </v>
      </c>
      <c r="AN89" s="288"/>
      <c r="AO89" s="288"/>
      <c r="AP89" s="288"/>
      <c r="AQ89" s="36"/>
      <c r="AR89" s="39"/>
      <c r="AS89" s="289" t="s">
        <v>53</v>
      </c>
      <c r="AT89" s="29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87" t="str">
        <f>IF(E20="","",E20)</f>
        <v xml:space="preserve"> </v>
      </c>
      <c r="AN90" s="288"/>
      <c r="AO90" s="288"/>
      <c r="AP90" s="288"/>
      <c r="AQ90" s="36"/>
      <c r="AR90" s="39"/>
      <c r="AS90" s="291"/>
      <c r="AT90" s="29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3"/>
      <c r="AT91" s="29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9" t="s">
        <v>54</v>
      </c>
      <c r="D92" s="280"/>
      <c r="E92" s="280"/>
      <c r="F92" s="280"/>
      <c r="G92" s="280"/>
      <c r="H92" s="73"/>
      <c r="I92" s="282" t="s">
        <v>55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1" t="s">
        <v>56</v>
      </c>
      <c r="AH92" s="280"/>
      <c r="AI92" s="280"/>
      <c r="AJ92" s="280"/>
      <c r="AK92" s="280"/>
      <c r="AL92" s="280"/>
      <c r="AM92" s="280"/>
      <c r="AN92" s="282" t="s">
        <v>57</v>
      </c>
      <c r="AO92" s="280"/>
      <c r="AP92" s="283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77">
        <f>ROUND(SUM(AG95:AG100),2)</f>
        <v>0</v>
      </c>
      <c r="AH94" s="277"/>
      <c r="AI94" s="277"/>
      <c r="AJ94" s="277"/>
      <c r="AK94" s="277"/>
      <c r="AL94" s="277"/>
      <c r="AM94" s="277"/>
      <c r="AN94" s="278">
        <f t="shared" ref="AN94:AN100" si="0">SUM(AG94,AT94)</f>
        <v>0</v>
      </c>
      <c r="AO94" s="278"/>
      <c r="AP94" s="278"/>
      <c r="AQ94" s="85" t="s">
        <v>1</v>
      </c>
      <c r="AR94" s="86"/>
      <c r="AS94" s="87">
        <f>ROUND(SUM(AS95:AS100),2)</f>
        <v>0</v>
      </c>
      <c r="AT94" s="88">
        <f t="shared" ref="AT94:AT100" si="1">ROUND(SUM(AV94:AW94),2)</f>
        <v>0</v>
      </c>
      <c r="AU94" s="89">
        <f>ROUND(SUM(AU95:AU100),5)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ROUND(SUM(AZ95:AZ100),2)</f>
        <v>0</v>
      </c>
      <c r="BA94" s="88">
        <f>ROUND(SUM(BA95:BA100),2)</f>
        <v>0</v>
      </c>
      <c r="BB94" s="88">
        <f>ROUND(SUM(BB95:BB100),2)</f>
        <v>0</v>
      </c>
      <c r="BC94" s="88">
        <f>ROUND(SUM(BC95:BC100),2)</f>
        <v>0</v>
      </c>
      <c r="BD94" s="90">
        <f>ROUND(SUM(BD95:BD100),2)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76" t="s">
        <v>78</v>
      </c>
      <c r="E95" s="276"/>
      <c r="F95" s="276"/>
      <c r="G95" s="276"/>
      <c r="H95" s="276"/>
      <c r="I95" s="96"/>
      <c r="J95" s="276" t="s">
        <v>79</v>
      </c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4">
        <f>'01.1 - SO 01.1 Stavební část'!J30</f>
        <v>0</v>
      </c>
      <c r="AH95" s="275"/>
      <c r="AI95" s="275"/>
      <c r="AJ95" s="275"/>
      <c r="AK95" s="275"/>
      <c r="AL95" s="275"/>
      <c r="AM95" s="275"/>
      <c r="AN95" s="274">
        <f t="shared" si="0"/>
        <v>0</v>
      </c>
      <c r="AO95" s="275"/>
      <c r="AP95" s="275"/>
      <c r="AQ95" s="97" t="s">
        <v>80</v>
      </c>
      <c r="AR95" s="98"/>
      <c r="AS95" s="99">
        <v>0</v>
      </c>
      <c r="AT95" s="100">
        <f t="shared" si="1"/>
        <v>0</v>
      </c>
      <c r="AU95" s="101">
        <f>'01.1 - SO 01.1 Stavební část'!P132</f>
        <v>0</v>
      </c>
      <c r="AV95" s="100">
        <f>'01.1 - SO 01.1 Stavební část'!J33</f>
        <v>0</v>
      </c>
      <c r="AW95" s="100">
        <f>'01.1 - SO 01.1 Stavební část'!J34</f>
        <v>0</v>
      </c>
      <c r="AX95" s="100">
        <f>'01.1 - SO 01.1 Stavební část'!J35</f>
        <v>0</v>
      </c>
      <c r="AY95" s="100">
        <f>'01.1 - SO 01.1 Stavební část'!J36</f>
        <v>0</v>
      </c>
      <c r="AZ95" s="100">
        <f>'01.1 - SO 01.1 Stavební část'!F33</f>
        <v>0</v>
      </c>
      <c r="BA95" s="100">
        <f>'01.1 - SO 01.1 Stavební část'!F34</f>
        <v>0</v>
      </c>
      <c r="BB95" s="100">
        <f>'01.1 - SO 01.1 Stavební část'!F35</f>
        <v>0</v>
      </c>
      <c r="BC95" s="100">
        <f>'01.1 - SO 01.1 Stavební část'!F36</f>
        <v>0</v>
      </c>
      <c r="BD95" s="102">
        <f>'01.1 - SO 01.1 Stavební část'!F37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81</v>
      </c>
    </row>
    <row r="96" spans="1:91" s="7" customFormat="1" ht="16.5" customHeight="1">
      <c r="A96" s="93" t="s">
        <v>77</v>
      </c>
      <c r="B96" s="94"/>
      <c r="C96" s="95"/>
      <c r="D96" s="276" t="s">
        <v>83</v>
      </c>
      <c r="E96" s="276"/>
      <c r="F96" s="276"/>
      <c r="G96" s="276"/>
      <c r="H96" s="276"/>
      <c r="I96" s="96"/>
      <c r="J96" s="276" t="s">
        <v>84</v>
      </c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4">
        <f>'01.2 - SO 01.2 ZTI'!J30</f>
        <v>0</v>
      </c>
      <c r="AH96" s="275"/>
      <c r="AI96" s="275"/>
      <c r="AJ96" s="275"/>
      <c r="AK96" s="275"/>
      <c r="AL96" s="275"/>
      <c r="AM96" s="275"/>
      <c r="AN96" s="274">
        <f t="shared" si="0"/>
        <v>0</v>
      </c>
      <c r="AO96" s="275"/>
      <c r="AP96" s="275"/>
      <c r="AQ96" s="97" t="s">
        <v>80</v>
      </c>
      <c r="AR96" s="98"/>
      <c r="AS96" s="99">
        <v>0</v>
      </c>
      <c r="AT96" s="100">
        <f t="shared" si="1"/>
        <v>0</v>
      </c>
      <c r="AU96" s="101">
        <f>'01.2 - SO 01.2 ZTI'!P120</f>
        <v>0</v>
      </c>
      <c r="AV96" s="100">
        <f>'01.2 - SO 01.2 ZTI'!J33</f>
        <v>0</v>
      </c>
      <c r="AW96" s="100">
        <f>'01.2 - SO 01.2 ZTI'!J34</f>
        <v>0</v>
      </c>
      <c r="AX96" s="100">
        <f>'01.2 - SO 01.2 ZTI'!J35</f>
        <v>0</v>
      </c>
      <c r="AY96" s="100">
        <f>'01.2 - SO 01.2 ZTI'!J36</f>
        <v>0</v>
      </c>
      <c r="AZ96" s="100">
        <f>'01.2 - SO 01.2 ZTI'!F33</f>
        <v>0</v>
      </c>
      <c r="BA96" s="100">
        <f>'01.2 - SO 01.2 ZTI'!F34</f>
        <v>0</v>
      </c>
      <c r="BB96" s="100">
        <f>'01.2 - SO 01.2 ZTI'!F35</f>
        <v>0</v>
      </c>
      <c r="BC96" s="100">
        <f>'01.2 - SO 01.2 ZTI'!F36</f>
        <v>0</v>
      </c>
      <c r="BD96" s="102">
        <f>'01.2 - SO 01.2 ZTI'!F37</f>
        <v>0</v>
      </c>
      <c r="BT96" s="103" t="s">
        <v>81</v>
      </c>
      <c r="BV96" s="103" t="s">
        <v>75</v>
      </c>
      <c r="BW96" s="103" t="s">
        <v>85</v>
      </c>
      <c r="BX96" s="103" t="s">
        <v>5</v>
      </c>
      <c r="CL96" s="103" t="s">
        <v>1</v>
      </c>
      <c r="CM96" s="103" t="s">
        <v>81</v>
      </c>
    </row>
    <row r="97" spans="1:91" s="7" customFormat="1" ht="16.5" customHeight="1">
      <c r="A97" s="93" t="s">
        <v>77</v>
      </c>
      <c r="B97" s="94"/>
      <c r="C97" s="95"/>
      <c r="D97" s="276" t="s">
        <v>86</v>
      </c>
      <c r="E97" s="276"/>
      <c r="F97" s="276"/>
      <c r="G97" s="276"/>
      <c r="H97" s="276"/>
      <c r="I97" s="96"/>
      <c r="J97" s="276" t="s">
        <v>87</v>
      </c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4">
        <f>'01.3 - SO 01.3 Elektroins...'!J30</f>
        <v>0</v>
      </c>
      <c r="AH97" s="275"/>
      <c r="AI97" s="275"/>
      <c r="AJ97" s="275"/>
      <c r="AK97" s="275"/>
      <c r="AL97" s="275"/>
      <c r="AM97" s="275"/>
      <c r="AN97" s="274">
        <f t="shared" si="0"/>
        <v>0</v>
      </c>
      <c r="AO97" s="275"/>
      <c r="AP97" s="275"/>
      <c r="AQ97" s="97" t="s">
        <v>80</v>
      </c>
      <c r="AR97" s="98"/>
      <c r="AS97" s="99">
        <v>0</v>
      </c>
      <c r="AT97" s="100">
        <f t="shared" si="1"/>
        <v>0</v>
      </c>
      <c r="AU97" s="101">
        <f>'01.3 - SO 01.3 Elektroins...'!P119</f>
        <v>0</v>
      </c>
      <c r="AV97" s="100">
        <f>'01.3 - SO 01.3 Elektroins...'!J33</f>
        <v>0</v>
      </c>
      <c r="AW97" s="100">
        <f>'01.3 - SO 01.3 Elektroins...'!J34</f>
        <v>0</v>
      </c>
      <c r="AX97" s="100">
        <f>'01.3 - SO 01.3 Elektroins...'!J35</f>
        <v>0</v>
      </c>
      <c r="AY97" s="100">
        <f>'01.3 - SO 01.3 Elektroins...'!J36</f>
        <v>0</v>
      </c>
      <c r="AZ97" s="100">
        <f>'01.3 - SO 01.3 Elektroins...'!F33</f>
        <v>0</v>
      </c>
      <c r="BA97" s="100">
        <f>'01.3 - SO 01.3 Elektroins...'!F34</f>
        <v>0</v>
      </c>
      <c r="BB97" s="100">
        <f>'01.3 - SO 01.3 Elektroins...'!F35</f>
        <v>0</v>
      </c>
      <c r="BC97" s="100">
        <f>'01.3 - SO 01.3 Elektroins...'!F36</f>
        <v>0</v>
      </c>
      <c r="BD97" s="102">
        <f>'01.3 - SO 01.3 Elektroins...'!F37</f>
        <v>0</v>
      </c>
      <c r="BT97" s="103" t="s">
        <v>81</v>
      </c>
      <c r="BV97" s="103" t="s">
        <v>75</v>
      </c>
      <c r="BW97" s="103" t="s">
        <v>88</v>
      </c>
      <c r="BX97" s="103" t="s">
        <v>5</v>
      </c>
      <c r="CL97" s="103" t="s">
        <v>1</v>
      </c>
      <c r="CM97" s="103" t="s">
        <v>81</v>
      </c>
    </row>
    <row r="98" spans="1:91" s="7" customFormat="1" ht="16.5" customHeight="1">
      <c r="A98" s="93" t="s">
        <v>77</v>
      </c>
      <c r="B98" s="94"/>
      <c r="C98" s="95"/>
      <c r="D98" s="276" t="s">
        <v>89</v>
      </c>
      <c r="E98" s="276"/>
      <c r="F98" s="276"/>
      <c r="G98" s="276"/>
      <c r="H98" s="276"/>
      <c r="I98" s="96"/>
      <c r="J98" s="276" t="s">
        <v>90</v>
      </c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74">
        <f>'01.4 - SO 01.4 VZT'!J30</f>
        <v>0</v>
      </c>
      <c r="AH98" s="275"/>
      <c r="AI98" s="275"/>
      <c r="AJ98" s="275"/>
      <c r="AK98" s="275"/>
      <c r="AL98" s="275"/>
      <c r="AM98" s="275"/>
      <c r="AN98" s="274">
        <f t="shared" si="0"/>
        <v>0</v>
      </c>
      <c r="AO98" s="275"/>
      <c r="AP98" s="275"/>
      <c r="AQ98" s="97" t="s">
        <v>80</v>
      </c>
      <c r="AR98" s="98"/>
      <c r="AS98" s="99">
        <v>0</v>
      </c>
      <c r="AT98" s="100">
        <f t="shared" si="1"/>
        <v>0</v>
      </c>
      <c r="AU98" s="101">
        <f>'01.4 - SO 01.4 VZT'!P119</f>
        <v>0</v>
      </c>
      <c r="AV98" s="100">
        <f>'01.4 - SO 01.4 VZT'!J33</f>
        <v>0</v>
      </c>
      <c r="AW98" s="100">
        <f>'01.4 - SO 01.4 VZT'!J34</f>
        <v>0</v>
      </c>
      <c r="AX98" s="100">
        <f>'01.4 - SO 01.4 VZT'!J35</f>
        <v>0</v>
      </c>
      <c r="AY98" s="100">
        <f>'01.4 - SO 01.4 VZT'!J36</f>
        <v>0</v>
      </c>
      <c r="AZ98" s="100">
        <f>'01.4 - SO 01.4 VZT'!F33</f>
        <v>0</v>
      </c>
      <c r="BA98" s="100">
        <f>'01.4 - SO 01.4 VZT'!F34</f>
        <v>0</v>
      </c>
      <c r="BB98" s="100">
        <f>'01.4 - SO 01.4 VZT'!F35</f>
        <v>0</v>
      </c>
      <c r="BC98" s="100">
        <f>'01.4 - SO 01.4 VZT'!F36</f>
        <v>0</v>
      </c>
      <c r="BD98" s="102">
        <f>'01.4 - SO 01.4 VZT'!F37</f>
        <v>0</v>
      </c>
      <c r="BT98" s="103" t="s">
        <v>81</v>
      </c>
      <c r="BV98" s="103" t="s">
        <v>75</v>
      </c>
      <c r="BW98" s="103" t="s">
        <v>91</v>
      </c>
      <c r="BX98" s="103" t="s">
        <v>5</v>
      </c>
      <c r="CL98" s="103" t="s">
        <v>1</v>
      </c>
      <c r="CM98" s="103" t="s">
        <v>81</v>
      </c>
    </row>
    <row r="99" spans="1:91" s="7" customFormat="1" ht="24.75" customHeight="1">
      <c r="A99" s="93" t="s">
        <v>77</v>
      </c>
      <c r="B99" s="94"/>
      <c r="C99" s="95"/>
      <c r="D99" s="276" t="s">
        <v>92</v>
      </c>
      <c r="E99" s="276"/>
      <c r="F99" s="276"/>
      <c r="G99" s="276"/>
      <c r="H99" s="276"/>
      <c r="I99" s="96"/>
      <c r="J99" s="276" t="s">
        <v>93</v>
      </c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4">
        <f>'01.5 - SO 01.5 Likvidace ...'!J30</f>
        <v>0</v>
      </c>
      <c r="AH99" s="275"/>
      <c r="AI99" s="275"/>
      <c r="AJ99" s="275"/>
      <c r="AK99" s="275"/>
      <c r="AL99" s="275"/>
      <c r="AM99" s="275"/>
      <c r="AN99" s="274">
        <f t="shared" si="0"/>
        <v>0</v>
      </c>
      <c r="AO99" s="275"/>
      <c r="AP99" s="275"/>
      <c r="AQ99" s="97" t="s">
        <v>80</v>
      </c>
      <c r="AR99" s="98"/>
      <c r="AS99" s="99">
        <v>0</v>
      </c>
      <c r="AT99" s="100">
        <f t="shared" si="1"/>
        <v>0</v>
      </c>
      <c r="AU99" s="101">
        <f>'01.5 - SO 01.5 Likvidace ...'!P117</f>
        <v>0</v>
      </c>
      <c r="AV99" s="100">
        <f>'01.5 - SO 01.5 Likvidace ...'!J33</f>
        <v>0</v>
      </c>
      <c r="AW99" s="100">
        <f>'01.5 - SO 01.5 Likvidace ...'!J34</f>
        <v>0</v>
      </c>
      <c r="AX99" s="100">
        <f>'01.5 - SO 01.5 Likvidace ...'!J35</f>
        <v>0</v>
      </c>
      <c r="AY99" s="100">
        <f>'01.5 - SO 01.5 Likvidace ...'!J36</f>
        <v>0</v>
      </c>
      <c r="AZ99" s="100">
        <f>'01.5 - SO 01.5 Likvidace ...'!F33</f>
        <v>0</v>
      </c>
      <c r="BA99" s="100">
        <f>'01.5 - SO 01.5 Likvidace ...'!F34</f>
        <v>0</v>
      </c>
      <c r="BB99" s="100">
        <f>'01.5 - SO 01.5 Likvidace ...'!F35</f>
        <v>0</v>
      </c>
      <c r="BC99" s="100">
        <f>'01.5 - SO 01.5 Likvidace ...'!F36</f>
        <v>0</v>
      </c>
      <c r="BD99" s="102">
        <f>'01.5 - SO 01.5 Likvidace ...'!F37</f>
        <v>0</v>
      </c>
      <c r="BT99" s="103" t="s">
        <v>81</v>
      </c>
      <c r="BV99" s="103" t="s">
        <v>75</v>
      </c>
      <c r="BW99" s="103" t="s">
        <v>94</v>
      </c>
      <c r="BX99" s="103" t="s">
        <v>5</v>
      </c>
      <c r="CL99" s="103" t="s">
        <v>1</v>
      </c>
      <c r="CM99" s="103" t="s">
        <v>81</v>
      </c>
    </row>
    <row r="100" spans="1:91" s="7" customFormat="1" ht="16.5" customHeight="1">
      <c r="A100" s="93" t="s">
        <v>77</v>
      </c>
      <c r="B100" s="94"/>
      <c r="C100" s="95"/>
      <c r="D100" s="276" t="s">
        <v>95</v>
      </c>
      <c r="E100" s="276"/>
      <c r="F100" s="276"/>
      <c r="G100" s="276"/>
      <c r="H100" s="276"/>
      <c r="I100" s="96"/>
      <c r="J100" s="276" t="s">
        <v>96</v>
      </c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4">
        <f>'901 - VON'!J30</f>
        <v>0</v>
      </c>
      <c r="AH100" s="275"/>
      <c r="AI100" s="275"/>
      <c r="AJ100" s="275"/>
      <c r="AK100" s="275"/>
      <c r="AL100" s="275"/>
      <c r="AM100" s="275"/>
      <c r="AN100" s="274">
        <f t="shared" si="0"/>
        <v>0</v>
      </c>
      <c r="AO100" s="275"/>
      <c r="AP100" s="275"/>
      <c r="AQ100" s="97" t="s">
        <v>96</v>
      </c>
      <c r="AR100" s="98"/>
      <c r="AS100" s="104">
        <v>0</v>
      </c>
      <c r="AT100" s="105">
        <f t="shared" si="1"/>
        <v>0</v>
      </c>
      <c r="AU100" s="106">
        <f>'901 - VON'!P118</f>
        <v>0</v>
      </c>
      <c r="AV100" s="105">
        <f>'901 - VON'!J33</f>
        <v>0</v>
      </c>
      <c r="AW100" s="105">
        <f>'901 - VON'!J34</f>
        <v>0</v>
      </c>
      <c r="AX100" s="105">
        <f>'901 - VON'!J35</f>
        <v>0</v>
      </c>
      <c r="AY100" s="105">
        <f>'901 - VON'!J36</f>
        <v>0</v>
      </c>
      <c r="AZ100" s="105">
        <f>'901 - VON'!F33</f>
        <v>0</v>
      </c>
      <c r="BA100" s="105">
        <f>'901 - VON'!F34</f>
        <v>0</v>
      </c>
      <c r="BB100" s="105">
        <f>'901 - VON'!F35</f>
        <v>0</v>
      </c>
      <c r="BC100" s="105">
        <f>'901 - VON'!F36</f>
        <v>0</v>
      </c>
      <c r="BD100" s="107">
        <f>'901 - VON'!F37</f>
        <v>0</v>
      </c>
      <c r="BT100" s="103" t="s">
        <v>81</v>
      </c>
      <c r="BV100" s="103" t="s">
        <v>75</v>
      </c>
      <c r="BW100" s="103" t="s">
        <v>97</v>
      </c>
      <c r="BX100" s="103" t="s">
        <v>5</v>
      </c>
      <c r="CL100" s="103" t="s">
        <v>1</v>
      </c>
      <c r="CM100" s="103" t="s">
        <v>81</v>
      </c>
    </row>
    <row r="101" spans="1:91" s="2" customFormat="1" ht="30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9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9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39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</sheetData>
  <sheetProtection algorithmName="SHA-512" hashValue="mQ5qJpwHwuTybGP9indQ0q2EJCXgeViWVgKi7QaFoyuRcc0Yk3pZrf0l9cczSNGhbH0rcnFQBzUib/tSDI/8Iw==" saltValue="wfoSBoCpXDWs1BbQ0ATLiHVFwX8W0Rr6HodYhV6lV4s++djg2M694cVzTKSjSXa9R289xVM0EyVj2pvb3d/vig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50"/>
  <sheetViews>
    <sheetView showGridLines="0" topLeftCell="A134" workbookViewId="0">
      <selection activeCell="H158" sqref="H15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100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ROUND(J132,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ROUND((SUM(BE132:BE349)),  2)</f>
        <v>0</v>
      </c>
      <c r="G33" s="34"/>
      <c r="H33" s="34"/>
      <c r="I33" s="124">
        <v>0.21</v>
      </c>
      <c r="J33" s="123">
        <f>ROUND(((SUM(BE132:BE349))*I33),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ROUND((SUM(BF132:BF349)),  2)</f>
        <v>0</v>
      </c>
      <c r="G34" s="34"/>
      <c r="H34" s="34"/>
      <c r="I34" s="124">
        <v>0.15</v>
      </c>
      <c r="J34" s="123">
        <f>ROUND(((SUM(BF132:BF349))*I34),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ROUND((SUM(BG132:BG349)),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ROUND((SUM(BH132:BH349)),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ROUND((SUM(BI132:BI349)),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01.1 - SO 01.1 Stavební část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J132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2:12" s="9" customFormat="1" ht="24.95" customHeight="1">
      <c r="B97" s="147"/>
      <c r="C97" s="148"/>
      <c r="D97" s="149" t="s">
        <v>106</v>
      </c>
      <c r="E97" s="150"/>
      <c r="F97" s="150"/>
      <c r="G97" s="150"/>
      <c r="H97" s="150"/>
      <c r="I97" s="150"/>
      <c r="J97" s="151">
        <f>J133</f>
        <v>0</v>
      </c>
      <c r="K97" s="148"/>
      <c r="L97" s="152"/>
    </row>
    <row r="98" spans="2:12" s="10" customFormat="1" ht="19.899999999999999" customHeight="1">
      <c r="B98" s="153"/>
      <c r="C98" s="154"/>
      <c r="D98" s="155" t="s">
        <v>107</v>
      </c>
      <c r="E98" s="156"/>
      <c r="F98" s="156"/>
      <c r="G98" s="156"/>
      <c r="H98" s="156"/>
      <c r="I98" s="156"/>
      <c r="J98" s="157">
        <f>J134</f>
        <v>0</v>
      </c>
      <c r="K98" s="154"/>
      <c r="L98" s="158"/>
    </row>
    <row r="99" spans="2:12" s="10" customFormat="1" ht="19.899999999999999" customHeight="1">
      <c r="B99" s="153"/>
      <c r="C99" s="154"/>
      <c r="D99" s="155" t="s">
        <v>108</v>
      </c>
      <c r="E99" s="156"/>
      <c r="F99" s="156"/>
      <c r="G99" s="156"/>
      <c r="H99" s="156"/>
      <c r="I99" s="156"/>
      <c r="J99" s="157">
        <f>J146</f>
        <v>0</v>
      </c>
      <c r="K99" s="154"/>
      <c r="L99" s="158"/>
    </row>
    <row r="100" spans="2:12" s="10" customFormat="1" ht="19.899999999999999" customHeight="1">
      <c r="B100" s="153"/>
      <c r="C100" s="154"/>
      <c r="D100" s="155" t="s">
        <v>109</v>
      </c>
      <c r="E100" s="156"/>
      <c r="F100" s="156"/>
      <c r="G100" s="156"/>
      <c r="H100" s="156"/>
      <c r="I100" s="156"/>
      <c r="J100" s="157">
        <f>J150</f>
        <v>0</v>
      </c>
      <c r="K100" s="154"/>
      <c r="L100" s="158"/>
    </row>
    <row r="101" spans="2:12" s="10" customFormat="1" ht="19.899999999999999" customHeight="1">
      <c r="B101" s="153"/>
      <c r="C101" s="154"/>
      <c r="D101" s="155" t="s">
        <v>110</v>
      </c>
      <c r="E101" s="156"/>
      <c r="F101" s="156"/>
      <c r="G101" s="156"/>
      <c r="H101" s="156"/>
      <c r="I101" s="156"/>
      <c r="J101" s="157">
        <f>J170</f>
        <v>0</v>
      </c>
      <c r="K101" s="154"/>
      <c r="L101" s="158"/>
    </row>
    <row r="102" spans="2:12" s="10" customFormat="1" ht="19.899999999999999" customHeight="1">
      <c r="B102" s="153"/>
      <c r="C102" s="154"/>
      <c r="D102" s="155" t="s">
        <v>111</v>
      </c>
      <c r="E102" s="156"/>
      <c r="F102" s="156"/>
      <c r="G102" s="156"/>
      <c r="H102" s="156"/>
      <c r="I102" s="156"/>
      <c r="J102" s="157">
        <f>J229</f>
        <v>0</v>
      </c>
      <c r="K102" s="154"/>
      <c r="L102" s="158"/>
    </row>
    <row r="103" spans="2:12" s="10" customFormat="1" ht="19.899999999999999" customHeight="1">
      <c r="B103" s="153"/>
      <c r="C103" s="154"/>
      <c r="D103" s="155" t="s">
        <v>112</v>
      </c>
      <c r="E103" s="156"/>
      <c r="F103" s="156"/>
      <c r="G103" s="156"/>
      <c r="H103" s="156"/>
      <c r="I103" s="156"/>
      <c r="J103" s="157">
        <f>J243</f>
        <v>0</v>
      </c>
      <c r="K103" s="154"/>
      <c r="L103" s="158"/>
    </row>
    <row r="104" spans="2:12" s="9" customFormat="1" ht="24.95" customHeight="1">
      <c r="B104" s="147"/>
      <c r="C104" s="148"/>
      <c r="D104" s="149" t="s">
        <v>113</v>
      </c>
      <c r="E104" s="150"/>
      <c r="F104" s="150"/>
      <c r="G104" s="150"/>
      <c r="H104" s="150"/>
      <c r="I104" s="150"/>
      <c r="J104" s="151">
        <f>J245</f>
        <v>0</v>
      </c>
      <c r="K104" s="148"/>
      <c r="L104" s="152"/>
    </row>
    <row r="105" spans="2:12" s="10" customFormat="1" ht="19.899999999999999" customHeight="1">
      <c r="B105" s="153"/>
      <c r="C105" s="154"/>
      <c r="D105" s="155" t="s">
        <v>114</v>
      </c>
      <c r="E105" s="156"/>
      <c r="F105" s="156"/>
      <c r="G105" s="156"/>
      <c r="H105" s="156"/>
      <c r="I105" s="156"/>
      <c r="J105" s="157">
        <f>J246</f>
        <v>0</v>
      </c>
      <c r="K105" s="154"/>
      <c r="L105" s="158"/>
    </row>
    <row r="106" spans="2:12" s="10" customFormat="1" ht="19.899999999999999" customHeight="1">
      <c r="B106" s="153"/>
      <c r="C106" s="154"/>
      <c r="D106" s="155" t="s">
        <v>115</v>
      </c>
      <c r="E106" s="156"/>
      <c r="F106" s="156"/>
      <c r="G106" s="156"/>
      <c r="H106" s="156"/>
      <c r="I106" s="156"/>
      <c r="J106" s="157">
        <f>J255</f>
        <v>0</v>
      </c>
      <c r="K106" s="154"/>
      <c r="L106" s="158"/>
    </row>
    <row r="107" spans="2:12" s="10" customFormat="1" ht="19.899999999999999" customHeight="1">
      <c r="B107" s="153"/>
      <c r="C107" s="154"/>
      <c r="D107" s="155" t="s">
        <v>116</v>
      </c>
      <c r="E107" s="156"/>
      <c r="F107" s="156"/>
      <c r="G107" s="156"/>
      <c r="H107" s="156"/>
      <c r="I107" s="156"/>
      <c r="J107" s="157">
        <f>J280</f>
        <v>0</v>
      </c>
      <c r="K107" s="154"/>
      <c r="L107" s="158"/>
    </row>
    <row r="108" spans="2:12" s="10" customFormat="1" ht="19.899999999999999" customHeight="1">
      <c r="B108" s="153"/>
      <c r="C108" s="154"/>
      <c r="D108" s="155" t="s">
        <v>117</v>
      </c>
      <c r="E108" s="156"/>
      <c r="F108" s="156"/>
      <c r="G108" s="156"/>
      <c r="H108" s="156"/>
      <c r="I108" s="156"/>
      <c r="J108" s="157">
        <f>J293</f>
        <v>0</v>
      </c>
      <c r="K108" s="154"/>
      <c r="L108" s="158"/>
    </row>
    <row r="109" spans="2:12" s="10" customFormat="1" ht="19.899999999999999" customHeight="1">
      <c r="B109" s="153"/>
      <c r="C109" s="154"/>
      <c r="D109" s="155" t="s">
        <v>118</v>
      </c>
      <c r="E109" s="156"/>
      <c r="F109" s="156"/>
      <c r="G109" s="156"/>
      <c r="H109" s="156"/>
      <c r="I109" s="156"/>
      <c r="J109" s="157">
        <f>J315</f>
        <v>0</v>
      </c>
      <c r="K109" s="154"/>
      <c r="L109" s="158"/>
    </row>
    <row r="110" spans="2:12" s="10" customFormat="1" ht="19.899999999999999" customHeight="1">
      <c r="B110" s="153"/>
      <c r="C110" s="154"/>
      <c r="D110" s="155" t="s">
        <v>119</v>
      </c>
      <c r="E110" s="156"/>
      <c r="F110" s="156"/>
      <c r="G110" s="156"/>
      <c r="H110" s="156"/>
      <c r="I110" s="156"/>
      <c r="J110" s="157">
        <f>J319</f>
        <v>0</v>
      </c>
      <c r="K110" s="154"/>
      <c r="L110" s="158"/>
    </row>
    <row r="111" spans="2:12" s="10" customFormat="1" ht="19.899999999999999" customHeight="1">
      <c r="B111" s="153"/>
      <c r="C111" s="154"/>
      <c r="D111" s="155" t="s">
        <v>120</v>
      </c>
      <c r="E111" s="156"/>
      <c r="F111" s="156"/>
      <c r="G111" s="156"/>
      <c r="H111" s="156"/>
      <c r="I111" s="156"/>
      <c r="J111" s="157">
        <f>J338</f>
        <v>0</v>
      </c>
      <c r="K111" s="154"/>
      <c r="L111" s="158"/>
    </row>
    <row r="112" spans="2:12" s="10" customFormat="1" ht="19.899999999999999" customHeight="1">
      <c r="B112" s="153"/>
      <c r="C112" s="154"/>
      <c r="D112" s="155" t="s">
        <v>121</v>
      </c>
      <c r="E112" s="156"/>
      <c r="F112" s="156"/>
      <c r="G112" s="156"/>
      <c r="H112" s="156"/>
      <c r="I112" s="156"/>
      <c r="J112" s="157">
        <f>J344</f>
        <v>0</v>
      </c>
      <c r="K112" s="154"/>
      <c r="L112" s="158"/>
    </row>
    <row r="113" spans="1:31" s="2" customFormat="1" ht="21.7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31" s="2" customFormat="1" ht="6.95" customHeight="1">
      <c r="A114" s="34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pans="1:31" s="2" customFormat="1" ht="6.95" customHeight="1">
      <c r="A118" s="34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24.95" customHeight="1">
      <c r="A119" s="34"/>
      <c r="B119" s="35"/>
      <c r="C119" s="23" t="s">
        <v>122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9" t="s">
        <v>16</v>
      </c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6.5" customHeight="1">
      <c r="A122" s="34"/>
      <c r="B122" s="35"/>
      <c r="C122" s="36"/>
      <c r="D122" s="36"/>
      <c r="E122" s="296" t="str">
        <f>E7</f>
        <v>Bytový dům Mezilesí 2059 - Výměna stoupacího potrubí - I. etapa</v>
      </c>
      <c r="F122" s="297"/>
      <c r="G122" s="297"/>
      <c r="H122" s="297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2" customHeight="1">
      <c r="A123" s="34"/>
      <c r="B123" s="35"/>
      <c r="C123" s="29" t="s">
        <v>99</v>
      </c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6.5" customHeight="1">
      <c r="A124" s="34"/>
      <c r="B124" s="35"/>
      <c r="C124" s="36"/>
      <c r="D124" s="36"/>
      <c r="E124" s="284" t="str">
        <f>E9</f>
        <v>01.1 - SO 01.1 Stavební část</v>
      </c>
      <c r="F124" s="295"/>
      <c r="G124" s="295"/>
      <c r="H124" s="295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2" customHeight="1">
      <c r="A126" s="34"/>
      <c r="B126" s="35"/>
      <c r="C126" s="29" t="s">
        <v>20</v>
      </c>
      <c r="D126" s="36"/>
      <c r="E126" s="36"/>
      <c r="F126" s="27" t="str">
        <f>F12</f>
        <v xml:space="preserve"> </v>
      </c>
      <c r="G126" s="36"/>
      <c r="H126" s="36"/>
      <c r="I126" s="29" t="s">
        <v>22</v>
      </c>
      <c r="J126" s="66" t="str">
        <f>IF(J12="","",J12)</f>
        <v>20. 5. 2021</v>
      </c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6.95" customHeight="1">
      <c r="A127" s="34"/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9" t="s">
        <v>24</v>
      </c>
      <c r="D128" s="36"/>
      <c r="E128" s="36"/>
      <c r="F128" s="27" t="str">
        <f>E15</f>
        <v xml:space="preserve"> </v>
      </c>
      <c r="G128" s="36"/>
      <c r="H128" s="36"/>
      <c r="I128" s="29" t="s">
        <v>29</v>
      </c>
      <c r="J128" s="32" t="str">
        <f>E21</f>
        <v xml:space="preserve"> </v>
      </c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5.2" customHeight="1">
      <c r="A129" s="34"/>
      <c r="B129" s="35"/>
      <c r="C129" s="29" t="s">
        <v>27</v>
      </c>
      <c r="D129" s="36"/>
      <c r="E129" s="36"/>
      <c r="F129" s="27" t="str">
        <f>IF(E18="","",E18)</f>
        <v>Vyplň údaj</v>
      </c>
      <c r="G129" s="36"/>
      <c r="H129" s="36"/>
      <c r="I129" s="29" t="s">
        <v>31</v>
      </c>
      <c r="J129" s="32" t="str">
        <f>E24</f>
        <v xml:space="preserve"> </v>
      </c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0.35" customHeight="1">
      <c r="A130" s="34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11" customFormat="1" ht="29.25" customHeight="1">
      <c r="A131" s="159"/>
      <c r="B131" s="160"/>
      <c r="C131" s="161" t="s">
        <v>123</v>
      </c>
      <c r="D131" s="162" t="s">
        <v>58</v>
      </c>
      <c r="E131" s="162" t="s">
        <v>54</v>
      </c>
      <c r="F131" s="162" t="s">
        <v>55</v>
      </c>
      <c r="G131" s="162" t="s">
        <v>124</v>
      </c>
      <c r="H131" s="162" t="s">
        <v>125</v>
      </c>
      <c r="I131" s="162" t="s">
        <v>126</v>
      </c>
      <c r="J131" s="163" t="s">
        <v>103</v>
      </c>
      <c r="K131" s="164" t="s">
        <v>127</v>
      </c>
      <c r="L131" s="165"/>
      <c r="M131" s="75" t="s">
        <v>1</v>
      </c>
      <c r="N131" s="76" t="s">
        <v>37</v>
      </c>
      <c r="O131" s="76" t="s">
        <v>128</v>
      </c>
      <c r="P131" s="76" t="s">
        <v>129</v>
      </c>
      <c r="Q131" s="76" t="s">
        <v>130</v>
      </c>
      <c r="R131" s="76" t="s">
        <v>131</v>
      </c>
      <c r="S131" s="76" t="s">
        <v>132</v>
      </c>
      <c r="T131" s="77" t="s">
        <v>133</v>
      </c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</row>
    <row r="132" spans="1:65" s="2" customFormat="1" ht="22.9" customHeight="1">
      <c r="A132" s="34"/>
      <c r="B132" s="35"/>
      <c r="C132" s="82" t="s">
        <v>134</v>
      </c>
      <c r="D132" s="36"/>
      <c r="E132" s="36"/>
      <c r="F132" s="36"/>
      <c r="G132" s="36"/>
      <c r="H132" s="36"/>
      <c r="I132" s="36"/>
      <c r="J132" s="166">
        <f>BK132</f>
        <v>0</v>
      </c>
      <c r="K132" s="36"/>
      <c r="L132" s="39"/>
      <c r="M132" s="78"/>
      <c r="N132" s="167"/>
      <c r="O132" s="79"/>
      <c r="P132" s="168">
        <f>P133+P245</f>
        <v>0</v>
      </c>
      <c r="Q132" s="79"/>
      <c r="R132" s="168">
        <f>R133+R245</f>
        <v>19.354369729999998</v>
      </c>
      <c r="S132" s="79"/>
      <c r="T132" s="169">
        <f>T133+T245</f>
        <v>28.287550000000007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72</v>
      </c>
      <c r="AU132" s="17" t="s">
        <v>105</v>
      </c>
      <c r="BK132" s="170">
        <f>BK133+BK245</f>
        <v>0</v>
      </c>
    </row>
    <row r="133" spans="1:65" s="12" customFormat="1" ht="25.9" customHeight="1">
      <c r="B133" s="171"/>
      <c r="C133" s="172"/>
      <c r="D133" s="173" t="s">
        <v>72</v>
      </c>
      <c r="E133" s="174" t="s">
        <v>135</v>
      </c>
      <c r="F133" s="174" t="s">
        <v>136</v>
      </c>
      <c r="G133" s="172"/>
      <c r="H133" s="172"/>
      <c r="I133" s="175"/>
      <c r="J133" s="176">
        <f>BK133</f>
        <v>0</v>
      </c>
      <c r="K133" s="172"/>
      <c r="L133" s="177"/>
      <c r="M133" s="178"/>
      <c r="N133" s="179"/>
      <c r="O133" s="179"/>
      <c r="P133" s="180">
        <f>P134+P146+P150+P170+P229+P243</f>
        <v>0</v>
      </c>
      <c r="Q133" s="179"/>
      <c r="R133" s="180">
        <f>R134+R146+R150+R170+R229+R243</f>
        <v>7.7675696099999998</v>
      </c>
      <c r="S133" s="179"/>
      <c r="T133" s="181">
        <f>T134+T146+T150+T170+T229+T243</f>
        <v>26.436700000000005</v>
      </c>
      <c r="AR133" s="182" t="s">
        <v>81</v>
      </c>
      <c r="AT133" s="183" t="s">
        <v>72</v>
      </c>
      <c r="AU133" s="183" t="s">
        <v>73</v>
      </c>
      <c r="AY133" s="182" t="s">
        <v>137</v>
      </c>
      <c r="BK133" s="184">
        <f>BK134+BK146+BK150+BK170+BK229+BK243</f>
        <v>0</v>
      </c>
    </row>
    <row r="134" spans="1:65" s="12" customFormat="1" ht="22.9" customHeight="1">
      <c r="B134" s="171"/>
      <c r="C134" s="172"/>
      <c r="D134" s="173" t="s">
        <v>72</v>
      </c>
      <c r="E134" s="185" t="s">
        <v>138</v>
      </c>
      <c r="F134" s="185" t="s">
        <v>139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SUM(P135:P145)</f>
        <v>0</v>
      </c>
      <c r="Q134" s="179"/>
      <c r="R134" s="180">
        <f>SUM(R135:R145)</f>
        <v>0.43388159999999998</v>
      </c>
      <c r="S134" s="179"/>
      <c r="T134" s="181">
        <f>SUM(T135:T145)</f>
        <v>0</v>
      </c>
      <c r="AR134" s="182" t="s">
        <v>81</v>
      </c>
      <c r="AT134" s="183" t="s">
        <v>72</v>
      </c>
      <c r="AU134" s="183" t="s">
        <v>81</v>
      </c>
      <c r="AY134" s="182" t="s">
        <v>137</v>
      </c>
      <c r="BK134" s="184">
        <f>SUM(BK135:BK145)</f>
        <v>0</v>
      </c>
    </row>
    <row r="135" spans="1:65" s="2" customFormat="1" ht="21.75" customHeight="1">
      <c r="A135" s="34"/>
      <c r="B135" s="35"/>
      <c r="C135" s="187" t="s">
        <v>81</v>
      </c>
      <c r="D135" s="187" t="s">
        <v>140</v>
      </c>
      <c r="E135" s="188" t="s">
        <v>141</v>
      </c>
      <c r="F135" s="189" t="s">
        <v>142</v>
      </c>
      <c r="G135" s="190" t="s">
        <v>143</v>
      </c>
      <c r="H135" s="191">
        <v>48</v>
      </c>
      <c r="I135" s="192"/>
      <c r="J135" s="193">
        <f>ROUND(I135*H135,2)</f>
        <v>0</v>
      </c>
      <c r="K135" s="194"/>
      <c r="L135" s="39"/>
      <c r="M135" s="195" t="s">
        <v>1</v>
      </c>
      <c r="N135" s="196" t="s">
        <v>39</v>
      </c>
      <c r="O135" s="71"/>
      <c r="P135" s="197">
        <f>O135*H135</f>
        <v>0</v>
      </c>
      <c r="Q135" s="197">
        <v>5.6499999999999996E-3</v>
      </c>
      <c r="R135" s="197">
        <f>Q135*H135</f>
        <v>0.2712</v>
      </c>
      <c r="S135" s="197">
        <v>0</v>
      </c>
      <c r="T135" s="19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145</v>
      </c>
      <c r="AY135" s="17" t="s">
        <v>137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7" t="s">
        <v>145</v>
      </c>
      <c r="BK135" s="200">
        <f>ROUND(I135*H135,2)</f>
        <v>0</v>
      </c>
      <c r="BL135" s="17" t="s">
        <v>144</v>
      </c>
      <c r="BM135" s="199" t="s">
        <v>146</v>
      </c>
    </row>
    <row r="136" spans="1:65" s="13" customFormat="1">
      <c r="B136" s="201"/>
      <c r="C136" s="202"/>
      <c r="D136" s="203" t="s">
        <v>147</v>
      </c>
      <c r="E136" s="204" t="s">
        <v>1</v>
      </c>
      <c r="F136" s="205" t="s">
        <v>148</v>
      </c>
      <c r="G136" s="202"/>
      <c r="H136" s="204" t="s">
        <v>1</v>
      </c>
      <c r="I136" s="206"/>
      <c r="J136" s="202"/>
      <c r="K136" s="202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147</v>
      </c>
      <c r="AU136" s="211" t="s">
        <v>145</v>
      </c>
      <c r="AV136" s="13" t="s">
        <v>81</v>
      </c>
      <c r="AW136" s="13" t="s">
        <v>30</v>
      </c>
      <c r="AX136" s="13" t="s">
        <v>73</v>
      </c>
      <c r="AY136" s="211" t="s">
        <v>137</v>
      </c>
    </row>
    <row r="137" spans="1:65" s="14" customFormat="1">
      <c r="B137" s="212"/>
      <c r="C137" s="213"/>
      <c r="D137" s="203" t="s">
        <v>147</v>
      </c>
      <c r="E137" s="214" t="s">
        <v>1</v>
      </c>
      <c r="F137" s="215" t="s">
        <v>149</v>
      </c>
      <c r="G137" s="213"/>
      <c r="H137" s="216">
        <v>48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147</v>
      </c>
      <c r="AU137" s="222" t="s">
        <v>145</v>
      </c>
      <c r="AV137" s="14" t="s">
        <v>145</v>
      </c>
      <c r="AW137" s="14" t="s">
        <v>30</v>
      </c>
      <c r="AX137" s="14" t="s">
        <v>73</v>
      </c>
      <c r="AY137" s="222" t="s">
        <v>137</v>
      </c>
    </row>
    <row r="138" spans="1:65" s="15" customFormat="1">
      <c r="B138" s="223"/>
      <c r="C138" s="224"/>
      <c r="D138" s="203" t="s">
        <v>147</v>
      </c>
      <c r="E138" s="225" t="s">
        <v>1</v>
      </c>
      <c r="F138" s="226" t="s">
        <v>150</v>
      </c>
      <c r="G138" s="224"/>
      <c r="H138" s="227">
        <v>48</v>
      </c>
      <c r="I138" s="228"/>
      <c r="J138" s="224"/>
      <c r="K138" s="224"/>
      <c r="L138" s="229"/>
      <c r="M138" s="230"/>
      <c r="N138" s="231"/>
      <c r="O138" s="231"/>
      <c r="P138" s="231"/>
      <c r="Q138" s="231"/>
      <c r="R138" s="231"/>
      <c r="S138" s="231"/>
      <c r="T138" s="232"/>
      <c r="AT138" s="233" t="s">
        <v>147</v>
      </c>
      <c r="AU138" s="233" t="s">
        <v>145</v>
      </c>
      <c r="AV138" s="15" t="s">
        <v>144</v>
      </c>
      <c r="AW138" s="15" t="s">
        <v>30</v>
      </c>
      <c r="AX138" s="15" t="s">
        <v>81</v>
      </c>
      <c r="AY138" s="233" t="s">
        <v>137</v>
      </c>
    </row>
    <row r="139" spans="1:65" s="2" customFormat="1" ht="21.75" customHeight="1">
      <c r="A139" s="34"/>
      <c r="B139" s="35"/>
      <c r="C139" s="187" t="s">
        <v>145</v>
      </c>
      <c r="D139" s="187" t="s">
        <v>140</v>
      </c>
      <c r="E139" s="188" t="s">
        <v>151</v>
      </c>
      <c r="F139" s="189" t="s">
        <v>152</v>
      </c>
      <c r="G139" s="190" t="s">
        <v>143</v>
      </c>
      <c r="H139" s="191">
        <v>6</v>
      </c>
      <c r="I139" s="192"/>
      <c r="J139" s="193">
        <f>ROUND(I139*H139,2)</f>
        <v>0</v>
      </c>
      <c r="K139" s="194"/>
      <c r="L139" s="39"/>
      <c r="M139" s="195" t="s">
        <v>1</v>
      </c>
      <c r="N139" s="196" t="s">
        <v>39</v>
      </c>
      <c r="O139" s="71"/>
      <c r="P139" s="197">
        <f>O139*H139</f>
        <v>0</v>
      </c>
      <c r="Q139" s="197">
        <v>1.4999999999999999E-2</v>
      </c>
      <c r="R139" s="197">
        <f>Q139*H139</f>
        <v>0.09</v>
      </c>
      <c r="S139" s="197">
        <v>0</v>
      </c>
      <c r="T139" s="19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145</v>
      </c>
      <c r="AY139" s="17" t="s">
        <v>137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7" t="s">
        <v>145</v>
      </c>
      <c r="BK139" s="200">
        <f>ROUND(I139*H139,2)</f>
        <v>0</v>
      </c>
      <c r="BL139" s="17" t="s">
        <v>144</v>
      </c>
      <c r="BM139" s="199" t="s">
        <v>153</v>
      </c>
    </row>
    <row r="140" spans="1:65" s="13" customFormat="1">
      <c r="B140" s="201"/>
      <c r="C140" s="202"/>
      <c r="D140" s="203" t="s">
        <v>147</v>
      </c>
      <c r="E140" s="204" t="s">
        <v>1</v>
      </c>
      <c r="F140" s="205" t="s">
        <v>154</v>
      </c>
      <c r="G140" s="202"/>
      <c r="H140" s="204" t="s">
        <v>1</v>
      </c>
      <c r="I140" s="206"/>
      <c r="J140" s="202"/>
      <c r="K140" s="202"/>
      <c r="L140" s="207"/>
      <c r="M140" s="208"/>
      <c r="N140" s="209"/>
      <c r="O140" s="209"/>
      <c r="P140" s="209"/>
      <c r="Q140" s="209"/>
      <c r="R140" s="209"/>
      <c r="S140" s="209"/>
      <c r="T140" s="210"/>
      <c r="AT140" s="211" t="s">
        <v>147</v>
      </c>
      <c r="AU140" s="211" t="s">
        <v>145</v>
      </c>
      <c r="AV140" s="13" t="s">
        <v>81</v>
      </c>
      <c r="AW140" s="13" t="s">
        <v>30</v>
      </c>
      <c r="AX140" s="13" t="s">
        <v>73</v>
      </c>
      <c r="AY140" s="211" t="s">
        <v>137</v>
      </c>
    </row>
    <row r="141" spans="1:65" s="14" customFormat="1">
      <c r="B141" s="212"/>
      <c r="C141" s="213"/>
      <c r="D141" s="203" t="s">
        <v>147</v>
      </c>
      <c r="E141" s="214" t="s">
        <v>1</v>
      </c>
      <c r="F141" s="215" t="s">
        <v>155</v>
      </c>
      <c r="G141" s="213"/>
      <c r="H141" s="216">
        <v>6</v>
      </c>
      <c r="I141" s="217"/>
      <c r="J141" s="213"/>
      <c r="K141" s="213"/>
      <c r="L141" s="218"/>
      <c r="M141" s="219"/>
      <c r="N141" s="220"/>
      <c r="O141" s="220"/>
      <c r="P141" s="220"/>
      <c r="Q141" s="220"/>
      <c r="R141" s="220"/>
      <c r="S141" s="220"/>
      <c r="T141" s="221"/>
      <c r="AT141" s="222" t="s">
        <v>147</v>
      </c>
      <c r="AU141" s="222" t="s">
        <v>145</v>
      </c>
      <c r="AV141" s="14" t="s">
        <v>145</v>
      </c>
      <c r="AW141" s="14" t="s">
        <v>30</v>
      </c>
      <c r="AX141" s="14" t="s">
        <v>73</v>
      </c>
      <c r="AY141" s="222" t="s">
        <v>137</v>
      </c>
    </row>
    <row r="142" spans="1:65" s="15" customFormat="1">
      <c r="B142" s="223"/>
      <c r="C142" s="224"/>
      <c r="D142" s="203" t="s">
        <v>147</v>
      </c>
      <c r="E142" s="225" t="s">
        <v>1</v>
      </c>
      <c r="F142" s="226" t="s">
        <v>150</v>
      </c>
      <c r="G142" s="224"/>
      <c r="H142" s="227">
        <v>6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AT142" s="233" t="s">
        <v>147</v>
      </c>
      <c r="AU142" s="233" t="s">
        <v>145</v>
      </c>
      <c r="AV142" s="15" t="s">
        <v>144</v>
      </c>
      <c r="AW142" s="15" t="s">
        <v>30</v>
      </c>
      <c r="AX142" s="15" t="s">
        <v>81</v>
      </c>
      <c r="AY142" s="233" t="s">
        <v>137</v>
      </c>
    </row>
    <row r="143" spans="1:65" s="2" customFormat="1" ht="21.75" customHeight="1">
      <c r="A143" s="34"/>
      <c r="B143" s="35"/>
      <c r="C143" s="187" t="s">
        <v>138</v>
      </c>
      <c r="D143" s="187" t="s">
        <v>140</v>
      </c>
      <c r="E143" s="188" t="s">
        <v>156</v>
      </c>
      <c r="F143" s="189" t="s">
        <v>157</v>
      </c>
      <c r="G143" s="190" t="s">
        <v>158</v>
      </c>
      <c r="H143" s="191">
        <v>0.96</v>
      </c>
      <c r="I143" s="192"/>
      <c r="J143" s="193">
        <f>ROUND(I143*H143,2)</f>
        <v>0</v>
      </c>
      <c r="K143" s="194"/>
      <c r="L143" s="39"/>
      <c r="M143" s="195" t="s">
        <v>1</v>
      </c>
      <c r="N143" s="196" t="s">
        <v>39</v>
      </c>
      <c r="O143" s="71"/>
      <c r="P143" s="197">
        <f>O143*H143</f>
        <v>0</v>
      </c>
      <c r="Q143" s="197">
        <v>7.571E-2</v>
      </c>
      <c r="R143" s="197">
        <f>Q143*H143</f>
        <v>7.2681599999999999E-2</v>
      </c>
      <c r="S143" s="197">
        <v>0</v>
      </c>
      <c r="T143" s="19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145</v>
      </c>
      <c r="AY143" s="17" t="s">
        <v>137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7" t="s">
        <v>145</v>
      </c>
      <c r="BK143" s="200">
        <f>ROUND(I143*H143,2)</f>
        <v>0</v>
      </c>
      <c r="BL143" s="17" t="s">
        <v>144</v>
      </c>
      <c r="BM143" s="199" t="s">
        <v>159</v>
      </c>
    </row>
    <row r="144" spans="1:65" s="14" customFormat="1">
      <c r="B144" s="212"/>
      <c r="C144" s="213"/>
      <c r="D144" s="203" t="s">
        <v>147</v>
      </c>
      <c r="E144" s="214" t="s">
        <v>1</v>
      </c>
      <c r="F144" s="215" t="s">
        <v>160</v>
      </c>
      <c r="G144" s="213"/>
      <c r="H144" s="216">
        <v>0.96</v>
      </c>
      <c r="I144" s="217"/>
      <c r="J144" s="213"/>
      <c r="K144" s="213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147</v>
      </c>
      <c r="AU144" s="222" t="s">
        <v>145</v>
      </c>
      <c r="AV144" s="14" t="s">
        <v>145</v>
      </c>
      <c r="AW144" s="14" t="s">
        <v>30</v>
      </c>
      <c r="AX144" s="14" t="s">
        <v>73</v>
      </c>
      <c r="AY144" s="222" t="s">
        <v>137</v>
      </c>
    </row>
    <row r="145" spans="1:65" s="15" customFormat="1">
      <c r="B145" s="223"/>
      <c r="C145" s="224"/>
      <c r="D145" s="203" t="s">
        <v>147</v>
      </c>
      <c r="E145" s="225" t="s">
        <v>1</v>
      </c>
      <c r="F145" s="226" t="s">
        <v>150</v>
      </c>
      <c r="G145" s="224"/>
      <c r="H145" s="227">
        <v>0.96</v>
      </c>
      <c r="I145" s="228"/>
      <c r="J145" s="224"/>
      <c r="K145" s="224"/>
      <c r="L145" s="229"/>
      <c r="M145" s="230"/>
      <c r="N145" s="231"/>
      <c r="O145" s="231"/>
      <c r="P145" s="231"/>
      <c r="Q145" s="231"/>
      <c r="R145" s="231"/>
      <c r="S145" s="231"/>
      <c r="T145" s="232"/>
      <c r="AT145" s="233" t="s">
        <v>147</v>
      </c>
      <c r="AU145" s="233" t="s">
        <v>145</v>
      </c>
      <c r="AV145" s="15" t="s">
        <v>144</v>
      </c>
      <c r="AW145" s="15" t="s">
        <v>30</v>
      </c>
      <c r="AX145" s="15" t="s">
        <v>81</v>
      </c>
      <c r="AY145" s="233" t="s">
        <v>137</v>
      </c>
    </row>
    <row r="146" spans="1:65" s="12" customFormat="1" ht="22.9" customHeight="1">
      <c r="B146" s="171"/>
      <c r="C146" s="172"/>
      <c r="D146" s="173" t="s">
        <v>72</v>
      </c>
      <c r="E146" s="185" t="s">
        <v>144</v>
      </c>
      <c r="F146" s="185" t="s">
        <v>161</v>
      </c>
      <c r="G146" s="172"/>
      <c r="H146" s="172"/>
      <c r="I146" s="175"/>
      <c r="J146" s="186">
        <f>BK146</f>
        <v>0</v>
      </c>
      <c r="K146" s="172"/>
      <c r="L146" s="177"/>
      <c r="M146" s="178"/>
      <c r="N146" s="179"/>
      <c r="O146" s="179"/>
      <c r="P146" s="180">
        <f>SUM(P147:P149)</f>
        <v>0</v>
      </c>
      <c r="Q146" s="179"/>
      <c r="R146" s="180">
        <f>SUM(R147:R149)</f>
        <v>1.0244</v>
      </c>
      <c r="S146" s="179"/>
      <c r="T146" s="181">
        <f>SUM(T147:T149)</f>
        <v>0</v>
      </c>
      <c r="AR146" s="182" t="s">
        <v>81</v>
      </c>
      <c r="AT146" s="183" t="s">
        <v>72</v>
      </c>
      <c r="AU146" s="183" t="s">
        <v>81</v>
      </c>
      <c r="AY146" s="182" t="s">
        <v>137</v>
      </c>
      <c r="BK146" s="184">
        <f>SUM(BK147:BK149)</f>
        <v>0</v>
      </c>
    </row>
    <row r="147" spans="1:65" s="2" customFormat="1" ht="21.75" customHeight="1">
      <c r="A147" s="34"/>
      <c r="B147" s="35"/>
      <c r="C147" s="187" t="s">
        <v>144</v>
      </c>
      <c r="D147" s="187" t="s">
        <v>140</v>
      </c>
      <c r="E147" s="188" t="s">
        <v>162</v>
      </c>
      <c r="F147" s="189" t="s">
        <v>163</v>
      </c>
      <c r="G147" s="190" t="s">
        <v>143</v>
      </c>
      <c r="H147" s="191">
        <v>52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39</v>
      </c>
      <c r="O147" s="71"/>
      <c r="P147" s="197">
        <f>O147*H147</f>
        <v>0</v>
      </c>
      <c r="Q147" s="197">
        <v>1.9699999999999999E-2</v>
      </c>
      <c r="R147" s="197">
        <f>Q147*H147</f>
        <v>1.0244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140</v>
      </c>
      <c r="AU147" s="199" t="s">
        <v>145</v>
      </c>
      <c r="AY147" s="17" t="s">
        <v>137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145</v>
      </c>
      <c r="BK147" s="200">
        <f>ROUND(I147*H147,2)</f>
        <v>0</v>
      </c>
      <c r="BL147" s="17" t="s">
        <v>144</v>
      </c>
      <c r="BM147" s="199" t="s">
        <v>164</v>
      </c>
    </row>
    <row r="148" spans="1:65" s="14" customFormat="1">
      <c r="B148" s="212"/>
      <c r="C148" s="213"/>
      <c r="D148" s="203" t="s">
        <v>147</v>
      </c>
      <c r="E148" s="214" t="s">
        <v>1</v>
      </c>
      <c r="F148" s="215" t="s">
        <v>165</v>
      </c>
      <c r="G148" s="213"/>
      <c r="H148" s="216">
        <v>52</v>
      </c>
      <c r="I148" s="217"/>
      <c r="J148" s="213"/>
      <c r="K148" s="213"/>
      <c r="L148" s="218"/>
      <c r="M148" s="219"/>
      <c r="N148" s="220"/>
      <c r="O148" s="220"/>
      <c r="P148" s="220"/>
      <c r="Q148" s="220"/>
      <c r="R148" s="220"/>
      <c r="S148" s="220"/>
      <c r="T148" s="221"/>
      <c r="AT148" s="222" t="s">
        <v>147</v>
      </c>
      <c r="AU148" s="222" t="s">
        <v>145</v>
      </c>
      <c r="AV148" s="14" t="s">
        <v>145</v>
      </c>
      <c r="AW148" s="14" t="s">
        <v>30</v>
      </c>
      <c r="AX148" s="14" t="s">
        <v>73</v>
      </c>
      <c r="AY148" s="222" t="s">
        <v>137</v>
      </c>
    </row>
    <row r="149" spans="1:65" s="15" customFormat="1">
      <c r="B149" s="223"/>
      <c r="C149" s="224"/>
      <c r="D149" s="203" t="s">
        <v>147</v>
      </c>
      <c r="E149" s="225" t="s">
        <v>1</v>
      </c>
      <c r="F149" s="226" t="s">
        <v>150</v>
      </c>
      <c r="G149" s="224"/>
      <c r="H149" s="227">
        <v>52</v>
      </c>
      <c r="I149" s="228"/>
      <c r="J149" s="224"/>
      <c r="K149" s="224"/>
      <c r="L149" s="229"/>
      <c r="M149" s="230"/>
      <c r="N149" s="231"/>
      <c r="O149" s="231"/>
      <c r="P149" s="231"/>
      <c r="Q149" s="231"/>
      <c r="R149" s="231"/>
      <c r="S149" s="231"/>
      <c r="T149" s="232"/>
      <c r="AT149" s="233" t="s">
        <v>147</v>
      </c>
      <c r="AU149" s="233" t="s">
        <v>145</v>
      </c>
      <c r="AV149" s="15" t="s">
        <v>144</v>
      </c>
      <c r="AW149" s="15" t="s">
        <v>30</v>
      </c>
      <c r="AX149" s="15" t="s">
        <v>81</v>
      </c>
      <c r="AY149" s="233" t="s">
        <v>137</v>
      </c>
    </row>
    <row r="150" spans="1:65" s="12" customFormat="1" ht="22.9" customHeight="1">
      <c r="B150" s="171"/>
      <c r="C150" s="172"/>
      <c r="D150" s="173" t="s">
        <v>72</v>
      </c>
      <c r="E150" s="185" t="s">
        <v>166</v>
      </c>
      <c r="F150" s="185" t="s">
        <v>167</v>
      </c>
      <c r="G150" s="172"/>
      <c r="H150" s="172"/>
      <c r="I150" s="175"/>
      <c r="J150" s="186">
        <f>BK150</f>
        <v>0</v>
      </c>
      <c r="K150" s="172"/>
      <c r="L150" s="177"/>
      <c r="M150" s="178"/>
      <c r="N150" s="179"/>
      <c r="O150" s="179"/>
      <c r="P150" s="180">
        <f>SUM(P151:P169)</f>
        <v>0</v>
      </c>
      <c r="Q150" s="179"/>
      <c r="R150" s="180">
        <f>SUM(R151:R169)</f>
        <v>6.2502920100000008</v>
      </c>
      <c r="S150" s="179"/>
      <c r="T150" s="181">
        <f>SUM(T151:T169)</f>
        <v>0</v>
      </c>
      <c r="AR150" s="182" t="s">
        <v>81</v>
      </c>
      <c r="AT150" s="183" t="s">
        <v>72</v>
      </c>
      <c r="AU150" s="183" t="s">
        <v>81</v>
      </c>
      <c r="AY150" s="182" t="s">
        <v>137</v>
      </c>
      <c r="BK150" s="184">
        <f>SUM(BK151:BK169)</f>
        <v>0</v>
      </c>
    </row>
    <row r="151" spans="1:65" s="2" customFormat="1" ht="21.75" customHeight="1">
      <c r="A151" s="34"/>
      <c r="B151" s="35"/>
      <c r="C151" s="187" t="s">
        <v>168</v>
      </c>
      <c r="D151" s="187" t="s">
        <v>140</v>
      </c>
      <c r="E151" s="188" t="s">
        <v>169</v>
      </c>
      <c r="F151" s="189" t="s">
        <v>170</v>
      </c>
      <c r="G151" s="190" t="s">
        <v>143</v>
      </c>
      <c r="H151" s="191">
        <v>48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39</v>
      </c>
      <c r="O151" s="71"/>
      <c r="P151" s="197">
        <f>O151*H151</f>
        <v>0</v>
      </c>
      <c r="Q151" s="197">
        <v>3.5000000000000001E-3</v>
      </c>
      <c r="R151" s="197">
        <f>Q151*H151</f>
        <v>0.16800000000000001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144</v>
      </c>
      <c r="AT151" s="199" t="s">
        <v>140</v>
      </c>
      <c r="AU151" s="199" t="s">
        <v>145</v>
      </c>
      <c r="AY151" s="17" t="s">
        <v>137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145</v>
      </c>
      <c r="BK151" s="200">
        <f>ROUND(I151*H151,2)</f>
        <v>0</v>
      </c>
      <c r="BL151" s="17" t="s">
        <v>144</v>
      </c>
      <c r="BM151" s="199" t="s">
        <v>171</v>
      </c>
    </row>
    <row r="152" spans="1:65" s="13" customFormat="1">
      <c r="B152" s="201"/>
      <c r="C152" s="202"/>
      <c r="D152" s="203" t="s">
        <v>147</v>
      </c>
      <c r="E152" s="204" t="s">
        <v>1</v>
      </c>
      <c r="F152" s="205" t="s">
        <v>148</v>
      </c>
      <c r="G152" s="202"/>
      <c r="H152" s="204" t="s">
        <v>1</v>
      </c>
      <c r="I152" s="206"/>
      <c r="J152" s="202"/>
      <c r="K152" s="202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147</v>
      </c>
      <c r="AU152" s="211" t="s">
        <v>145</v>
      </c>
      <c r="AV152" s="13" t="s">
        <v>81</v>
      </c>
      <c r="AW152" s="13" t="s">
        <v>30</v>
      </c>
      <c r="AX152" s="13" t="s">
        <v>73</v>
      </c>
      <c r="AY152" s="211" t="s">
        <v>137</v>
      </c>
    </row>
    <row r="153" spans="1:65" s="14" customFormat="1">
      <c r="B153" s="212"/>
      <c r="C153" s="213"/>
      <c r="D153" s="203" t="s">
        <v>147</v>
      </c>
      <c r="E153" s="214" t="s">
        <v>1</v>
      </c>
      <c r="F153" s="215" t="s">
        <v>172</v>
      </c>
      <c r="G153" s="213"/>
      <c r="H153" s="216">
        <v>48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147</v>
      </c>
      <c r="AU153" s="222" t="s">
        <v>145</v>
      </c>
      <c r="AV153" s="14" t="s">
        <v>145</v>
      </c>
      <c r="AW153" s="14" t="s">
        <v>30</v>
      </c>
      <c r="AX153" s="14" t="s">
        <v>73</v>
      </c>
      <c r="AY153" s="222" t="s">
        <v>137</v>
      </c>
    </row>
    <row r="154" spans="1:65" s="15" customFormat="1">
      <c r="B154" s="223"/>
      <c r="C154" s="224"/>
      <c r="D154" s="203" t="s">
        <v>147</v>
      </c>
      <c r="E154" s="225" t="s">
        <v>1</v>
      </c>
      <c r="F154" s="226" t="s">
        <v>150</v>
      </c>
      <c r="G154" s="224"/>
      <c r="H154" s="227">
        <v>48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147</v>
      </c>
      <c r="AU154" s="233" t="s">
        <v>145</v>
      </c>
      <c r="AV154" s="15" t="s">
        <v>144</v>
      </c>
      <c r="AW154" s="15" t="s">
        <v>30</v>
      </c>
      <c r="AX154" s="15" t="s">
        <v>81</v>
      </c>
      <c r="AY154" s="233" t="s">
        <v>137</v>
      </c>
    </row>
    <row r="155" spans="1:65" s="2" customFormat="1" ht="21.75" customHeight="1">
      <c r="A155" s="34"/>
      <c r="B155" s="35"/>
      <c r="C155" s="187" t="s">
        <v>166</v>
      </c>
      <c r="D155" s="187" t="s">
        <v>140</v>
      </c>
      <c r="E155" s="188" t="s">
        <v>173</v>
      </c>
      <c r="F155" s="189" t="s">
        <v>174</v>
      </c>
      <c r="G155" s="190" t="s">
        <v>175</v>
      </c>
      <c r="H155" s="191">
        <v>1.08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39</v>
      </c>
      <c r="O155" s="71"/>
      <c r="P155" s="197">
        <f>O155*H155</f>
        <v>0</v>
      </c>
      <c r="Q155" s="197">
        <v>2.45329</v>
      </c>
      <c r="R155" s="197">
        <f>Q155*H155</f>
        <v>2.6495532000000002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140</v>
      </c>
      <c r="AU155" s="199" t="s">
        <v>145</v>
      </c>
      <c r="AY155" s="17" t="s">
        <v>137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145</v>
      </c>
      <c r="BK155" s="200">
        <f>ROUND(I155*H155,2)</f>
        <v>0</v>
      </c>
      <c r="BL155" s="17" t="s">
        <v>144</v>
      </c>
      <c r="BM155" s="199" t="s">
        <v>176</v>
      </c>
    </row>
    <row r="156" spans="1:65" s="14" customFormat="1">
      <c r="B156" s="212"/>
      <c r="C156" s="213"/>
      <c r="D156" s="203" t="s">
        <v>147</v>
      </c>
      <c r="E156" s="214" t="s">
        <v>1</v>
      </c>
      <c r="F156" s="215" t="s">
        <v>177</v>
      </c>
      <c r="G156" s="213"/>
      <c r="H156" s="216">
        <v>1.08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147</v>
      </c>
      <c r="AU156" s="222" t="s">
        <v>145</v>
      </c>
      <c r="AV156" s="14" t="s">
        <v>145</v>
      </c>
      <c r="AW156" s="14" t="s">
        <v>30</v>
      </c>
      <c r="AX156" s="14" t="s">
        <v>73</v>
      </c>
      <c r="AY156" s="222" t="s">
        <v>137</v>
      </c>
    </row>
    <row r="157" spans="1:65" s="15" customFormat="1">
      <c r="B157" s="223"/>
      <c r="C157" s="224"/>
      <c r="D157" s="203" t="s">
        <v>147</v>
      </c>
      <c r="E157" s="225" t="s">
        <v>1</v>
      </c>
      <c r="F157" s="226" t="s">
        <v>150</v>
      </c>
      <c r="G157" s="224"/>
      <c r="H157" s="227">
        <v>1.08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147</v>
      </c>
      <c r="AU157" s="233" t="s">
        <v>145</v>
      </c>
      <c r="AV157" s="15" t="s">
        <v>144</v>
      </c>
      <c r="AW157" s="15" t="s">
        <v>30</v>
      </c>
      <c r="AX157" s="15" t="s">
        <v>81</v>
      </c>
      <c r="AY157" s="233" t="s">
        <v>137</v>
      </c>
    </row>
    <row r="158" spans="1:65" s="2" customFormat="1" ht="21.75" customHeight="1">
      <c r="A158" s="34"/>
      <c r="B158" s="35"/>
      <c r="C158" s="187" t="s">
        <v>178</v>
      </c>
      <c r="D158" s="187" t="s">
        <v>140</v>
      </c>
      <c r="E158" s="188" t="s">
        <v>179</v>
      </c>
      <c r="F158" s="189" t="s">
        <v>180</v>
      </c>
      <c r="G158" s="190" t="s">
        <v>143</v>
      </c>
      <c r="H158" s="191">
        <v>96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39</v>
      </c>
      <c r="O158" s="71"/>
      <c r="P158" s="197">
        <f>O158*H158</f>
        <v>0</v>
      </c>
      <c r="Q158" s="197">
        <v>1.4999999999999999E-2</v>
      </c>
      <c r="R158" s="197">
        <f>Q158*H158</f>
        <v>1.44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144</v>
      </c>
      <c r="AT158" s="199" t="s">
        <v>140</v>
      </c>
      <c r="AU158" s="199" t="s">
        <v>145</v>
      </c>
      <c r="AY158" s="17" t="s">
        <v>137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145</v>
      </c>
      <c r="BK158" s="200">
        <f>ROUND(I158*H158,2)</f>
        <v>0</v>
      </c>
      <c r="BL158" s="17" t="s">
        <v>144</v>
      </c>
      <c r="BM158" s="199" t="s">
        <v>181</v>
      </c>
    </row>
    <row r="159" spans="1:65" s="14" customFormat="1">
      <c r="B159" s="212"/>
      <c r="C159" s="213"/>
      <c r="D159" s="203" t="s">
        <v>147</v>
      </c>
      <c r="E159" s="214" t="s">
        <v>1</v>
      </c>
      <c r="F159" s="215" t="s">
        <v>182</v>
      </c>
      <c r="G159" s="213"/>
      <c r="H159" s="216">
        <v>96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147</v>
      </c>
      <c r="AU159" s="222" t="s">
        <v>145</v>
      </c>
      <c r="AV159" s="14" t="s">
        <v>145</v>
      </c>
      <c r="AW159" s="14" t="s">
        <v>30</v>
      </c>
      <c r="AX159" s="14" t="s">
        <v>73</v>
      </c>
      <c r="AY159" s="222" t="s">
        <v>137</v>
      </c>
    </row>
    <row r="160" spans="1:65" s="15" customFormat="1">
      <c r="B160" s="223"/>
      <c r="C160" s="224"/>
      <c r="D160" s="203" t="s">
        <v>147</v>
      </c>
      <c r="E160" s="225" t="s">
        <v>1</v>
      </c>
      <c r="F160" s="226" t="s">
        <v>150</v>
      </c>
      <c r="G160" s="224"/>
      <c r="H160" s="227">
        <v>96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147</v>
      </c>
      <c r="AU160" s="233" t="s">
        <v>145</v>
      </c>
      <c r="AV160" s="15" t="s">
        <v>144</v>
      </c>
      <c r="AW160" s="15" t="s">
        <v>30</v>
      </c>
      <c r="AX160" s="15" t="s">
        <v>81</v>
      </c>
      <c r="AY160" s="233" t="s">
        <v>137</v>
      </c>
    </row>
    <row r="161" spans="1:65" s="2" customFormat="1" ht="16.5" customHeight="1">
      <c r="A161" s="34"/>
      <c r="B161" s="35"/>
      <c r="C161" s="187" t="s">
        <v>183</v>
      </c>
      <c r="D161" s="187" t="s">
        <v>140</v>
      </c>
      <c r="E161" s="188" t="s">
        <v>184</v>
      </c>
      <c r="F161" s="189" t="s">
        <v>185</v>
      </c>
      <c r="G161" s="190" t="s">
        <v>175</v>
      </c>
      <c r="H161" s="191">
        <v>0.72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39</v>
      </c>
      <c r="O161" s="71"/>
      <c r="P161" s="197">
        <f>O161*H161</f>
        <v>0</v>
      </c>
      <c r="Q161" s="197">
        <v>2.45329</v>
      </c>
      <c r="R161" s="197">
        <f>Q161*H161</f>
        <v>1.7663688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144</v>
      </c>
      <c r="AT161" s="199" t="s">
        <v>140</v>
      </c>
      <c r="AU161" s="199" t="s">
        <v>145</v>
      </c>
      <c r="AY161" s="17" t="s">
        <v>137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145</v>
      </c>
      <c r="BK161" s="200">
        <f>ROUND(I161*H161,2)</f>
        <v>0</v>
      </c>
      <c r="BL161" s="17" t="s">
        <v>144</v>
      </c>
      <c r="BM161" s="199" t="s">
        <v>186</v>
      </c>
    </row>
    <row r="162" spans="1:65" s="14" customFormat="1">
      <c r="B162" s="212"/>
      <c r="C162" s="213"/>
      <c r="D162" s="203" t="s">
        <v>147</v>
      </c>
      <c r="E162" s="214" t="s">
        <v>1</v>
      </c>
      <c r="F162" s="215" t="s">
        <v>187</v>
      </c>
      <c r="G162" s="213"/>
      <c r="H162" s="216">
        <v>0.72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147</v>
      </c>
      <c r="AU162" s="222" t="s">
        <v>145</v>
      </c>
      <c r="AV162" s="14" t="s">
        <v>145</v>
      </c>
      <c r="AW162" s="14" t="s">
        <v>30</v>
      </c>
      <c r="AX162" s="14" t="s">
        <v>73</v>
      </c>
      <c r="AY162" s="222" t="s">
        <v>137</v>
      </c>
    </row>
    <row r="163" spans="1:65" s="15" customFormat="1">
      <c r="B163" s="223"/>
      <c r="C163" s="224"/>
      <c r="D163" s="203" t="s">
        <v>147</v>
      </c>
      <c r="E163" s="225" t="s">
        <v>1</v>
      </c>
      <c r="F163" s="226" t="s">
        <v>150</v>
      </c>
      <c r="G163" s="224"/>
      <c r="H163" s="227">
        <v>0.72</v>
      </c>
      <c r="I163" s="228"/>
      <c r="J163" s="224"/>
      <c r="K163" s="224"/>
      <c r="L163" s="229"/>
      <c r="M163" s="230"/>
      <c r="N163" s="231"/>
      <c r="O163" s="231"/>
      <c r="P163" s="231"/>
      <c r="Q163" s="231"/>
      <c r="R163" s="231"/>
      <c r="S163" s="231"/>
      <c r="T163" s="232"/>
      <c r="AT163" s="233" t="s">
        <v>147</v>
      </c>
      <c r="AU163" s="233" t="s">
        <v>145</v>
      </c>
      <c r="AV163" s="15" t="s">
        <v>144</v>
      </c>
      <c r="AW163" s="15" t="s">
        <v>30</v>
      </c>
      <c r="AX163" s="15" t="s">
        <v>81</v>
      </c>
      <c r="AY163" s="233" t="s">
        <v>137</v>
      </c>
    </row>
    <row r="164" spans="1:65" s="2" customFormat="1" ht="21.75" customHeight="1">
      <c r="A164" s="34"/>
      <c r="B164" s="35"/>
      <c r="C164" s="187" t="s">
        <v>188</v>
      </c>
      <c r="D164" s="187" t="s">
        <v>140</v>
      </c>
      <c r="E164" s="188" t="s">
        <v>189</v>
      </c>
      <c r="F164" s="189" t="s">
        <v>190</v>
      </c>
      <c r="G164" s="190" t="s">
        <v>175</v>
      </c>
      <c r="H164" s="191">
        <v>1.08</v>
      </c>
      <c r="I164" s="192"/>
      <c r="J164" s="193">
        <f>ROUND(I164*H164,2)</f>
        <v>0</v>
      </c>
      <c r="K164" s="194"/>
      <c r="L164" s="39"/>
      <c r="M164" s="195" t="s">
        <v>1</v>
      </c>
      <c r="N164" s="196" t="s">
        <v>39</v>
      </c>
      <c r="O164" s="71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9" t="s">
        <v>144</v>
      </c>
      <c r="AT164" s="199" t="s">
        <v>140</v>
      </c>
      <c r="AU164" s="199" t="s">
        <v>145</v>
      </c>
      <c r="AY164" s="17" t="s">
        <v>137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17" t="s">
        <v>145</v>
      </c>
      <c r="BK164" s="200">
        <f>ROUND(I164*H164,2)</f>
        <v>0</v>
      </c>
      <c r="BL164" s="17" t="s">
        <v>144</v>
      </c>
      <c r="BM164" s="199" t="s">
        <v>191</v>
      </c>
    </row>
    <row r="165" spans="1:65" s="14" customFormat="1">
      <c r="B165" s="212"/>
      <c r="C165" s="213"/>
      <c r="D165" s="203" t="s">
        <v>147</v>
      </c>
      <c r="E165" s="214" t="s">
        <v>1</v>
      </c>
      <c r="F165" s="215" t="s">
        <v>177</v>
      </c>
      <c r="G165" s="213"/>
      <c r="H165" s="216">
        <v>1.08</v>
      </c>
      <c r="I165" s="217"/>
      <c r="J165" s="213"/>
      <c r="K165" s="213"/>
      <c r="L165" s="218"/>
      <c r="M165" s="219"/>
      <c r="N165" s="220"/>
      <c r="O165" s="220"/>
      <c r="P165" s="220"/>
      <c r="Q165" s="220"/>
      <c r="R165" s="220"/>
      <c r="S165" s="220"/>
      <c r="T165" s="221"/>
      <c r="AT165" s="222" t="s">
        <v>147</v>
      </c>
      <c r="AU165" s="222" t="s">
        <v>145</v>
      </c>
      <c r="AV165" s="14" t="s">
        <v>145</v>
      </c>
      <c r="AW165" s="14" t="s">
        <v>30</v>
      </c>
      <c r="AX165" s="14" t="s">
        <v>73</v>
      </c>
      <c r="AY165" s="222" t="s">
        <v>137</v>
      </c>
    </row>
    <row r="166" spans="1:65" s="15" customFormat="1">
      <c r="B166" s="223"/>
      <c r="C166" s="224"/>
      <c r="D166" s="203" t="s">
        <v>147</v>
      </c>
      <c r="E166" s="225" t="s">
        <v>1</v>
      </c>
      <c r="F166" s="226" t="s">
        <v>150</v>
      </c>
      <c r="G166" s="224"/>
      <c r="H166" s="227">
        <v>1.08</v>
      </c>
      <c r="I166" s="228"/>
      <c r="J166" s="224"/>
      <c r="K166" s="224"/>
      <c r="L166" s="229"/>
      <c r="M166" s="230"/>
      <c r="N166" s="231"/>
      <c r="O166" s="231"/>
      <c r="P166" s="231"/>
      <c r="Q166" s="231"/>
      <c r="R166" s="231"/>
      <c r="S166" s="231"/>
      <c r="T166" s="232"/>
      <c r="AT166" s="233" t="s">
        <v>147</v>
      </c>
      <c r="AU166" s="233" t="s">
        <v>145</v>
      </c>
      <c r="AV166" s="15" t="s">
        <v>144</v>
      </c>
      <c r="AW166" s="15" t="s">
        <v>30</v>
      </c>
      <c r="AX166" s="15" t="s">
        <v>81</v>
      </c>
      <c r="AY166" s="233" t="s">
        <v>137</v>
      </c>
    </row>
    <row r="167" spans="1:65" s="2" customFormat="1" ht="16.5" customHeight="1">
      <c r="A167" s="34"/>
      <c r="B167" s="35"/>
      <c r="C167" s="187" t="s">
        <v>192</v>
      </c>
      <c r="D167" s="187" t="s">
        <v>140</v>
      </c>
      <c r="E167" s="188" t="s">
        <v>193</v>
      </c>
      <c r="F167" s="189" t="s">
        <v>194</v>
      </c>
      <c r="G167" s="190" t="s">
        <v>195</v>
      </c>
      <c r="H167" s="191">
        <v>0.21299999999999999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39</v>
      </c>
      <c r="O167" s="71"/>
      <c r="P167" s="197">
        <f>O167*H167</f>
        <v>0</v>
      </c>
      <c r="Q167" s="197">
        <v>1.06277</v>
      </c>
      <c r="R167" s="197">
        <f>Q167*H167</f>
        <v>0.22637000999999998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144</v>
      </c>
      <c r="AT167" s="199" t="s">
        <v>140</v>
      </c>
      <c r="AU167" s="199" t="s">
        <v>145</v>
      </c>
      <c r="AY167" s="17" t="s">
        <v>137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145</v>
      </c>
      <c r="BK167" s="200">
        <f>ROUND(I167*H167,2)</f>
        <v>0</v>
      </c>
      <c r="BL167" s="17" t="s">
        <v>144</v>
      </c>
      <c r="BM167" s="199" t="s">
        <v>196</v>
      </c>
    </row>
    <row r="168" spans="1:65" s="14" customFormat="1">
      <c r="B168" s="212"/>
      <c r="C168" s="213"/>
      <c r="D168" s="203" t="s">
        <v>147</v>
      </c>
      <c r="E168" s="214" t="s">
        <v>1</v>
      </c>
      <c r="F168" s="215" t="s">
        <v>197</v>
      </c>
      <c r="G168" s="213"/>
      <c r="H168" s="216">
        <v>0.21299999999999999</v>
      </c>
      <c r="I168" s="217"/>
      <c r="J168" s="213"/>
      <c r="K168" s="213"/>
      <c r="L168" s="218"/>
      <c r="M168" s="219"/>
      <c r="N168" s="220"/>
      <c r="O168" s="220"/>
      <c r="P168" s="220"/>
      <c r="Q168" s="220"/>
      <c r="R168" s="220"/>
      <c r="S168" s="220"/>
      <c r="T168" s="221"/>
      <c r="AT168" s="222" t="s">
        <v>147</v>
      </c>
      <c r="AU168" s="222" t="s">
        <v>145</v>
      </c>
      <c r="AV168" s="14" t="s">
        <v>145</v>
      </c>
      <c r="AW168" s="14" t="s">
        <v>30</v>
      </c>
      <c r="AX168" s="14" t="s">
        <v>73</v>
      </c>
      <c r="AY168" s="222" t="s">
        <v>137</v>
      </c>
    </row>
    <row r="169" spans="1:65" s="15" customFormat="1">
      <c r="B169" s="223"/>
      <c r="C169" s="224"/>
      <c r="D169" s="203" t="s">
        <v>147</v>
      </c>
      <c r="E169" s="225" t="s">
        <v>1</v>
      </c>
      <c r="F169" s="226" t="s">
        <v>150</v>
      </c>
      <c r="G169" s="224"/>
      <c r="H169" s="227">
        <v>0.21299999999999999</v>
      </c>
      <c r="I169" s="228"/>
      <c r="J169" s="224"/>
      <c r="K169" s="224"/>
      <c r="L169" s="229"/>
      <c r="M169" s="230"/>
      <c r="N169" s="231"/>
      <c r="O169" s="231"/>
      <c r="P169" s="231"/>
      <c r="Q169" s="231"/>
      <c r="R169" s="231"/>
      <c r="S169" s="231"/>
      <c r="T169" s="232"/>
      <c r="AT169" s="233" t="s">
        <v>147</v>
      </c>
      <c r="AU169" s="233" t="s">
        <v>145</v>
      </c>
      <c r="AV169" s="15" t="s">
        <v>144</v>
      </c>
      <c r="AW169" s="15" t="s">
        <v>30</v>
      </c>
      <c r="AX169" s="15" t="s">
        <v>81</v>
      </c>
      <c r="AY169" s="233" t="s">
        <v>137</v>
      </c>
    </row>
    <row r="170" spans="1:65" s="12" customFormat="1" ht="22.9" customHeight="1">
      <c r="B170" s="171"/>
      <c r="C170" s="172"/>
      <c r="D170" s="173" t="s">
        <v>72</v>
      </c>
      <c r="E170" s="185" t="s">
        <v>188</v>
      </c>
      <c r="F170" s="185" t="s">
        <v>198</v>
      </c>
      <c r="G170" s="172"/>
      <c r="H170" s="172"/>
      <c r="I170" s="175"/>
      <c r="J170" s="186">
        <f>BK170</f>
        <v>0</v>
      </c>
      <c r="K170" s="172"/>
      <c r="L170" s="177"/>
      <c r="M170" s="178"/>
      <c r="N170" s="179"/>
      <c r="O170" s="179"/>
      <c r="P170" s="180">
        <f>SUM(P171:P228)</f>
        <v>0</v>
      </c>
      <c r="Q170" s="179"/>
      <c r="R170" s="180">
        <f>SUM(R171:R228)</f>
        <v>5.8996E-2</v>
      </c>
      <c r="S170" s="179"/>
      <c r="T170" s="181">
        <f>SUM(T171:T228)</f>
        <v>26.436700000000005</v>
      </c>
      <c r="AR170" s="182" t="s">
        <v>81</v>
      </c>
      <c r="AT170" s="183" t="s">
        <v>72</v>
      </c>
      <c r="AU170" s="183" t="s">
        <v>81</v>
      </c>
      <c r="AY170" s="182" t="s">
        <v>137</v>
      </c>
      <c r="BK170" s="184">
        <f>SUM(BK171:BK228)</f>
        <v>0</v>
      </c>
    </row>
    <row r="171" spans="1:65" s="2" customFormat="1" ht="21.75" customHeight="1">
      <c r="A171" s="34"/>
      <c r="B171" s="35"/>
      <c r="C171" s="187" t="s">
        <v>199</v>
      </c>
      <c r="D171" s="187" t="s">
        <v>140</v>
      </c>
      <c r="E171" s="188" t="s">
        <v>200</v>
      </c>
      <c r="F171" s="189" t="s">
        <v>201</v>
      </c>
      <c r="G171" s="190" t="s">
        <v>158</v>
      </c>
      <c r="H171" s="191">
        <v>27</v>
      </c>
      <c r="I171" s="192"/>
      <c r="J171" s="193">
        <f>ROUND(I171*H171,2)</f>
        <v>0</v>
      </c>
      <c r="K171" s="194"/>
      <c r="L171" s="39"/>
      <c r="M171" s="195" t="s">
        <v>1</v>
      </c>
      <c r="N171" s="196" t="s">
        <v>39</v>
      </c>
      <c r="O171" s="71"/>
      <c r="P171" s="197">
        <f>O171*H171</f>
        <v>0</v>
      </c>
      <c r="Q171" s="197">
        <v>1.2999999999999999E-4</v>
      </c>
      <c r="R171" s="197">
        <f>Q171*H171</f>
        <v>3.5099999999999997E-3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144</v>
      </c>
      <c r="AT171" s="199" t="s">
        <v>140</v>
      </c>
      <c r="AU171" s="199" t="s">
        <v>145</v>
      </c>
      <c r="AY171" s="17" t="s">
        <v>137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7" t="s">
        <v>145</v>
      </c>
      <c r="BK171" s="200">
        <f>ROUND(I171*H171,2)</f>
        <v>0</v>
      </c>
      <c r="BL171" s="17" t="s">
        <v>144</v>
      </c>
      <c r="BM171" s="199" t="s">
        <v>202</v>
      </c>
    </row>
    <row r="172" spans="1:65" s="14" customFormat="1">
      <c r="B172" s="212"/>
      <c r="C172" s="213"/>
      <c r="D172" s="203" t="s">
        <v>147</v>
      </c>
      <c r="E172" s="214" t="s">
        <v>1</v>
      </c>
      <c r="F172" s="215" t="s">
        <v>203</v>
      </c>
      <c r="G172" s="213"/>
      <c r="H172" s="216">
        <v>27</v>
      </c>
      <c r="I172" s="217"/>
      <c r="J172" s="213"/>
      <c r="K172" s="213"/>
      <c r="L172" s="218"/>
      <c r="M172" s="219"/>
      <c r="N172" s="220"/>
      <c r="O172" s="220"/>
      <c r="P172" s="220"/>
      <c r="Q172" s="220"/>
      <c r="R172" s="220"/>
      <c r="S172" s="220"/>
      <c r="T172" s="221"/>
      <c r="AT172" s="222" t="s">
        <v>147</v>
      </c>
      <c r="AU172" s="222" t="s">
        <v>145</v>
      </c>
      <c r="AV172" s="14" t="s">
        <v>145</v>
      </c>
      <c r="AW172" s="14" t="s">
        <v>30</v>
      </c>
      <c r="AX172" s="14" t="s">
        <v>73</v>
      </c>
      <c r="AY172" s="222" t="s">
        <v>137</v>
      </c>
    </row>
    <row r="173" spans="1:65" s="15" customFormat="1">
      <c r="B173" s="223"/>
      <c r="C173" s="224"/>
      <c r="D173" s="203" t="s">
        <v>147</v>
      </c>
      <c r="E173" s="225" t="s">
        <v>1</v>
      </c>
      <c r="F173" s="226" t="s">
        <v>150</v>
      </c>
      <c r="G173" s="224"/>
      <c r="H173" s="227">
        <v>27</v>
      </c>
      <c r="I173" s="228"/>
      <c r="J173" s="224"/>
      <c r="K173" s="224"/>
      <c r="L173" s="229"/>
      <c r="M173" s="230"/>
      <c r="N173" s="231"/>
      <c r="O173" s="231"/>
      <c r="P173" s="231"/>
      <c r="Q173" s="231"/>
      <c r="R173" s="231"/>
      <c r="S173" s="231"/>
      <c r="T173" s="232"/>
      <c r="AT173" s="233" t="s">
        <v>147</v>
      </c>
      <c r="AU173" s="233" t="s">
        <v>145</v>
      </c>
      <c r="AV173" s="15" t="s">
        <v>144</v>
      </c>
      <c r="AW173" s="15" t="s">
        <v>30</v>
      </c>
      <c r="AX173" s="15" t="s">
        <v>81</v>
      </c>
      <c r="AY173" s="233" t="s">
        <v>137</v>
      </c>
    </row>
    <row r="174" spans="1:65" s="2" customFormat="1" ht="16.5" customHeight="1">
      <c r="A174" s="34"/>
      <c r="B174" s="35"/>
      <c r="C174" s="187" t="s">
        <v>204</v>
      </c>
      <c r="D174" s="187" t="s">
        <v>140</v>
      </c>
      <c r="E174" s="188" t="s">
        <v>205</v>
      </c>
      <c r="F174" s="189" t="s">
        <v>206</v>
      </c>
      <c r="G174" s="190" t="s">
        <v>158</v>
      </c>
      <c r="H174" s="191">
        <v>4968</v>
      </c>
      <c r="I174" s="192"/>
      <c r="J174" s="193">
        <f>ROUND(I174*H174,2)</f>
        <v>0</v>
      </c>
      <c r="K174" s="194"/>
      <c r="L174" s="39"/>
      <c r="M174" s="195" t="s">
        <v>1</v>
      </c>
      <c r="N174" s="196" t="s">
        <v>39</v>
      </c>
      <c r="O174" s="71"/>
      <c r="P174" s="197">
        <f>O174*H174</f>
        <v>0</v>
      </c>
      <c r="Q174" s="197">
        <v>1.0000000000000001E-5</v>
      </c>
      <c r="R174" s="197">
        <f>Q174*H174</f>
        <v>4.9680000000000002E-2</v>
      </c>
      <c r="S174" s="197">
        <v>0</v>
      </c>
      <c r="T174" s="19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144</v>
      </c>
      <c r="AT174" s="199" t="s">
        <v>140</v>
      </c>
      <c r="AU174" s="199" t="s">
        <v>145</v>
      </c>
      <c r="AY174" s="17" t="s">
        <v>137</v>
      </c>
      <c r="BE174" s="200">
        <f>IF(N174="základní",J174,0)</f>
        <v>0</v>
      </c>
      <c r="BF174" s="200">
        <f>IF(N174="snížená",J174,0)</f>
        <v>0</v>
      </c>
      <c r="BG174" s="200">
        <f>IF(N174="zákl. přenesená",J174,0)</f>
        <v>0</v>
      </c>
      <c r="BH174" s="200">
        <f>IF(N174="sníž. přenesená",J174,0)</f>
        <v>0</v>
      </c>
      <c r="BI174" s="200">
        <f>IF(N174="nulová",J174,0)</f>
        <v>0</v>
      </c>
      <c r="BJ174" s="17" t="s">
        <v>145</v>
      </c>
      <c r="BK174" s="200">
        <f>ROUND(I174*H174,2)</f>
        <v>0</v>
      </c>
      <c r="BL174" s="17" t="s">
        <v>144</v>
      </c>
      <c r="BM174" s="199" t="s">
        <v>207</v>
      </c>
    </row>
    <row r="175" spans="1:65" s="13" customFormat="1">
      <c r="B175" s="201"/>
      <c r="C175" s="202"/>
      <c r="D175" s="203" t="s">
        <v>147</v>
      </c>
      <c r="E175" s="204" t="s">
        <v>1</v>
      </c>
      <c r="F175" s="205" t="s">
        <v>208</v>
      </c>
      <c r="G175" s="202"/>
      <c r="H175" s="204" t="s">
        <v>1</v>
      </c>
      <c r="I175" s="206"/>
      <c r="J175" s="202"/>
      <c r="K175" s="202"/>
      <c r="L175" s="207"/>
      <c r="M175" s="208"/>
      <c r="N175" s="209"/>
      <c r="O175" s="209"/>
      <c r="P175" s="209"/>
      <c r="Q175" s="209"/>
      <c r="R175" s="209"/>
      <c r="S175" s="209"/>
      <c r="T175" s="210"/>
      <c r="AT175" s="211" t="s">
        <v>147</v>
      </c>
      <c r="AU175" s="211" t="s">
        <v>145</v>
      </c>
      <c r="AV175" s="13" t="s">
        <v>81</v>
      </c>
      <c r="AW175" s="13" t="s">
        <v>30</v>
      </c>
      <c r="AX175" s="13" t="s">
        <v>73</v>
      </c>
      <c r="AY175" s="211" t="s">
        <v>137</v>
      </c>
    </row>
    <row r="176" spans="1:65" s="14" customFormat="1">
      <c r="B176" s="212"/>
      <c r="C176" s="213"/>
      <c r="D176" s="203" t="s">
        <v>147</v>
      </c>
      <c r="E176" s="214" t="s">
        <v>1</v>
      </c>
      <c r="F176" s="215" t="s">
        <v>209</v>
      </c>
      <c r="G176" s="213"/>
      <c r="H176" s="216">
        <v>4968</v>
      </c>
      <c r="I176" s="217"/>
      <c r="J176" s="213"/>
      <c r="K176" s="213"/>
      <c r="L176" s="218"/>
      <c r="M176" s="219"/>
      <c r="N176" s="220"/>
      <c r="O176" s="220"/>
      <c r="P176" s="220"/>
      <c r="Q176" s="220"/>
      <c r="R176" s="220"/>
      <c r="S176" s="220"/>
      <c r="T176" s="221"/>
      <c r="AT176" s="222" t="s">
        <v>147</v>
      </c>
      <c r="AU176" s="222" t="s">
        <v>145</v>
      </c>
      <c r="AV176" s="14" t="s">
        <v>145</v>
      </c>
      <c r="AW176" s="14" t="s">
        <v>30</v>
      </c>
      <c r="AX176" s="14" t="s">
        <v>73</v>
      </c>
      <c r="AY176" s="222" t="s">
        <v>137</v>
      </c>
    </row>
    <row r="177" spans="1:65" s="15" customFormat="1">
      <c r="B177" s="223"/>
      <c r="C177" s="224"/>
      <c r="D177" s="203" t="s">
        <v>147</v>
      </c>
      <c r="E177" s="225" t="s">
        <v>1</v>
      </c>
      <c r="F177" s="226" t="s">
        <v>150</v>
      </c>
      <c r="G177" s="224"/>
      <c r="H177" s="227">
        <v>4968</v>
      </c>
      <c r="I177" s="228"/>
      <c r="J177" s="224"/>
      <c r="K177" s="224"/>
      <c r="L177" s="229"/>
      <c r="M177" s="230"/>
      <c r="N177" s="231"/>
      <c r="O177" s="231"/>
      <c r="P177" s="231"/>
      <c r="Q177" s="231"/>
      <c r="R177" s="231"/>
      <c r="S177" s="231"/>
      <c r="T177" s="232"/>
      <c r="AT177" s="233" t="s">
        <v>147</v>
      </c>
      <c r="AU177" s="233" t="s">
        <v>145</v>
      </c>
      <c r="AV177" s="15" t="s">
        <v>144</v>
      </c>
      <c r="AW177" s="15" t="s">
        <v>30</v>
      </c>
      <c r="AX177" s="15" t="s">
        <v>81</v>
      </c>
      <c r="AY177" s="233" t="s">
        <v>137</v>
      </c>
    </row>
    <row r="178" spans="1:65" s="2" customFormat="1" ht="16.5" customHeight="1">
      <c r="A178" s="34"/>
      <c r="B178" s="35"/>
      <c r="C178" s="187" t="s">
        <v>210</v>
      </c>
      <c r="D178" s="187" t="s">
        <v>140</v>
      </c>
      <c r="E178" s="188" t="s">
        <v>211</v>
      </c>
      <c r="F178" s="189" t="s">
        <v>212</v>
      </c>
      <c r="G178" s="190" t="s">
        <v>213</v>
      </c>
      <c r="H178" s="191">
        <v>1</v>
      </c>
      <c r="I178" s="192"/>
      <c r="J178" s="193">
        <f>ROUND(I178*H178,2)</f>
        <v>0</v>
      </c>
      <c r="K178" s="194"/>
      <c r="L178" s="39"/>
      <c r="M178" s="195" t="s">
        <v>1</v>
      </c>
      <c r="N178" s="196" t="s">
        <v>39</v>
      </c>
      <c r="O178" s="71"/>
      <c r="P178" s="197">
        <f>O178*H178</f>
        <v>0</v>
      </c>
      <c r="Q178" s="197">
        <v>1.0000000000000001E-5</v>
      </c>
      <c r="R178" s="197">
        <f>Q178*H178</f>
        <v>1.0000000000000001E-5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144</v>
      </c>
      <c r="AT178" s="199" t="s">
        <v>140</v>
      </c>
      <c r="AU178" s="199" t="s">
        <v>145</v>
      </c>
      <c r="AY178" s="17" t="s">
        <v>137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7" t="s">
        <v>145</v>
      </c>
      <c r="BK178" s="200">
        <f>ROUND(I178*H178,2)</f>
        <v>0</v>
      </c>
      <c r="BL178" s="17" t="s">
        <v>144</v>
      </c>
      <c r="BM178" s="199" t="s">
        <v>214</v>
      </c>
    </row>
    <row r="179" spans="1:65" s="14" customFormat="1">
      <c r="B179" s="212"/>
      <c r="C179" s="213"/>
      <c r="D179" s="203" t="s">
        <v>147</v>
      </c>
      <c r="E179" s="214" t="s">
        <v>1</v>
      </c>
      <c r="F179" s="215" t="s">
        <v>215</v>
      </c>
      <c r="G179" s="213"/>
      <c r="H179" s="216">
        <v>1</v>
      </c>
      <c r="I179" s="217"/>
      <c r="J179" s="213"/>
      <c r="K179" s="213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147</v>
      </c>
      <c r="AU179" s="222" t="s">
        <v>145</v>
      </c>
      <c r="AV179" s="14" t="s">
        <v>145</v>
      </c>
      <c r="AW179" s="14" t="s">
        <v>30</v>
      </c>
      <c r="AX179" s="14" t="s">
        <v>73</v>
      </c>
      <c r="AY179" s="222" t="s">
        <v>137</v>
      </c>
    </row>
    <row r="180" spans="1:65" s="15" customFormat="1">
      <c r="B180" s="223"/>
      <c r="C180" s="224"/>
      <c r="D180" s="203" t="s">
        <v>147</v>
      </c>
      <c r="E180" s="225" t="s">
        <v>1</v>
      </c>
      <c r="F180" s="226" t="s">
        <v>150</v>
      </c>
      <c r="G180" s="224"/>
      <c r="H180" s="227">
        <v>1</v>
      </c>
      <c r="I180" s="228"/>
      <c r="J180" s="224"/>
      <c r="K180" s="224"/>
      <c r="L180" s="229"/>
      <c r="M180" s="230"/>
      <c r="N180" s="231"/>
      <c r="O180" s="231"/>
      <c r="P180" s="231"/>
      <c r="Q180" s="231"/>
      <c r="R180" s="231"/>
      <c r="S180" s="231"/>
      <c r="T180" s="232"/>
      <c r="AT180" s="233" t="s">
        <v>147</v>
      </c>
      <c r="AU180" s="233" t="s">
        <v>145</v>
      </c>
      <c r="AV180" s="15" t="s">
        <v>144</v>
      </c>
      <c r="AW180" s="15" t="s">
        <v>30</v>
      </c>
      <c r="AX180" s="15" t="s">
        <v>81</v>
      </c>
      <c r="AY180" s="233" t="s">
        <v>137</v>
      </c>
    </row>
    <row r="181" spans="1:65" s="2" customFormat="1" ht="16.5" customHeight="1">
      <c r="A181" s="34"/>
      <c r="B181" s="35"/>
      <c r="C181" s="187" t="s">
        <v>216</v>
      </c>
      <c r="D181" s="187" t="s">
        <v>140</v>
      </c>
      <c r="E181" s="188" t="s">
        <v>217</v>
      </c>
      <c r="F181" s="189" t="s">
        <v>218</v>
      </c>
      <c r="G181" s="190" t="s">
        <v>213</v>
      </c>
      <c r="H181" s="191">
        <v>1</v>
      </c>
      <c r="I181" s="192"/>
      <c r="J181" s="193">
        <f>ROUND(I181*H181,2)</f>
        <v>0</v>
      </c>
      <c r="K181" s="194"/>
      <c r="L181" s="39"/>
      <c r="M181" s="195" t="s">
        <v>1</v>
      </c>
      <c r="N181" s="196" t="s">
        <v>39</v>
      </c>
      <c r="O181" s="71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144</v>
      </c>
      <c r="AT181" s="199" t="s">
        <v>140</v>
      </c>
      <c r="AU181" s="199" t="s">
        <v>145</v>
      </c>
      <c r="AY181" s="17" t="s">
        <v>137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7" t="s">
        <v>145</v>
      </c>
      <c r="BK181" s="200">
        <f>ROUND(I181*H181,2)</f>
        <v>0</v>
      </c>
      <c r="BL181" s="17" t="s">
        <v>144</v>
      </c>
      <c r="BM181" s="199" t="s">
        <v>219</v>
      </c>
    </row>
    <row r="182" spans="1:65" s="2" customFormat="1" ht="16.5" customHeight="1">
      <c r="A182" s="34"/>
      <c r="B182" s="35"/>
      <c r="C182" s="187" t="s">
        <v>8</v>
      </c>
      <c r="D182" s="187" t="s">
        <v>140</v>
      </c>
      <c r="E182" s="188" t="s">
        <v>220</v>
      </c>
      <c r="F182" s="189" t="s">
        <v>221</v>
      </c>
      <c r="G182" s="190" t="s">
        <v>213</v>
      </c>
      <c r="H182" s="191">
        <v>72</v>
      </c>
      <c r="I182" s="192"/>
      <c r="J182" s="193">
        <f>ROUND(I182*H182,2)</f>
        <v>0</v>
      </c>
      <c r="K182" s="194"/>
      <c r="L182" s="39"/>
      <c r="M182" s="195" t="s">
        <v>1</v>
      </c>
      <c r="N182" s="196" t="s">
        <v>39</v>
      </c>
      <c r="O182" s="71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9" t="s">
        <v>144</v>
      </c>
      <c r="AT182" s="199" t="s">
        <v>140</v>
      </c>
      <c r="AU182" s="199" t="s">
        <v>145</v>
      </c>
      <c r="AY182" s="17" t="s">
        <v>137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17" t="s">
        <v>145</v>
      </c>
      <c r="BK182" s="200">
        <f>ROUND(I182*H182,2)</f>
        <v>0</v>
      </c>
      <c r="BL182" s="17" t="s">
        <v>144</v>
      </c>
      <c r="BM182" s="199" t="s">
        <v>222</v>
      </c>
    </row>
    <row r="183" spans="1:65" s="14" customFormat="1">
      <c r="B183" s="212"/>
      <c r="C183" s="213"/>
      <c r="D183" s="203" t="s">
        <v>147</v>
      </c>
      <c r="E183" s="214" t="s">
        <v>1</v>
      </c>
      <c r="F183" s="215" t="s">
        <v>223</v>
      </c>
      <c r="G183" s="213"/>
      <c r="H183" s="216">
        <v>72</v>
      </c>
      <c r="I183" s="217"/>
      <c r="J183" s="213"/>
      <c r="K183" s="213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147</v>
      </c>
      <c r="AU183" s="222" t="s">
        <v>145</v>
      </c>
      <c r="AV183" s="14" t="s">
        <v>145</v>
      </c>
      <c r="AW183" s="14" t="s">
        <v>30</v>
      </c>
      <c r="AX183" s="14" t="s">
        <v>73</v>
      </c>
      <c r="AY183" s="222" t="s">
        <v>137</v>
      </c>
    </row>
    <row r="184" spans="1:65" s="15" customFormat="1">
      <c r="B184" s="223"/>
      <c r="C184" s="224"/>
      <c r="D184" s="203" t="s">
        <v>147</v>
      </c>
      <c r="E184" s="225" t="s">
        <v>1</v>
      </c>
      <c r="F184" s="226" t="s">
        <v>150</v>
      </c>
      <c r="G184" s="224"/>
      <c r="H184" s="227">
        <v>72</v>
      </c>
      <c r="I184" s="228"/>
      <c r="J184" s="224"/>
      <c r="K184" s="224"/>
      <c r="L184" s="229"/>
      <c r="M184" s="230"/>
      <c r="N184" s="231"/>
      <c r="O184" s="231"/>
      <c r="P184" s="231"/>
      <c r="Q184" s="231"/>
      <c r="R184" s="231"/>
      <c r="S184" s="231"/>
      <c r="T184" s="232"/>
      <c r="AT184" s="233" t="s">
        <v>147</v>
      </c>
      <c r="AU184" s="233" t="s">
        <v>145</v>
      </c>
      <c r="AV184" s="15" t="s">
        <v>144</v>
      </c>
      <c r="AW184" s="15" t="s">
        <v>30</v>
      </c>
      <c r="AX184" s="15" t="s">
        <v>81</v>
      </c>
      <c r="AY184" s="233" t="s">
        <v>137</v>
      </c>
    </row>
    <row r="185" spans="1:65" s="2" customFormat="1" ht="21.75" customHeight="1">
      <c r="A185" s="34"/>
      <c r="B185" s="35"/>
      <c r="C185" s="187" t="s">
        <v>224</v>
      </c>
      <c r="D185" s="187" t="s">
        <v>140</v>
      </c>
      <c r="E185" s="188" t="s">
        <v>225</v>
      </c>
      <c r="F185" s="189" t="s">
        <v>226</v>
      </c>
      <c r="G185" s="190" t="s">
        <v>213</v>
      </c>
      <c r="H185" s="191">
        <v>1</v>
      </c>
      <c r="I185" s="192"/>
      <c r="J185" s="193">
        <f>ROUND(I185*H185,2)</f>
        <v>0</v>
      </c>
      <c r="K185" s="194"/>
      <c r="L185" s="39"/>
      <c r="M185" s="195" t="s">
        <v>1</v>
      </c>
      <c r="N185" s="196" t="s">
        <v>39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144</v>
      </c>
      <c r="AT185" s="199" t="s">
        <v>140</v>
      </c>
      <c r="AU185" s="199" t="s">
        <v>145</v>
      </c>
      <c r="AY185" s="17" t="s">
        <v>137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7" t="s">
        <v>145</v>
      </c>
      <c r="BK185" s="200">
        <f>ROUND(I185*H185,2)</f>
        <v>0</v>
      </c>
      <c r="BL185" s="17" t="s">
        <v>144</v>
      </c>
      <c r="BM185" s="199" t="s">
        <v>227</v>
      </c>
    </row>
    <row r="186" spans="1:65" s="14" customFormat="1">
      <c r="B186" s="212"/>
      <c r="C186" s="213"/>
      <c r="D186" s="203" t="s">
        <v>147</v>
      </c>
      <c r="E186" s="214" t="s">
        <v>1</v>
      </c>
      <c r="F186" s="215" t="s">
        <v>81</v>
      </c>
      <c r="G186" s="213"/>
      <c r="H186" s="216">
        <v>1</v>
      </c>
      <c r="I186" s="217"/>
      <c r="J186" s="213"/>
      <c r="K186" s="213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147</v>
      </c>
      <c r="AU186" s="222" t="s">
        <v>145</v>
      </c>
      <c r="AV186" s="14" t="s">
        <v>145</v>
      </c>
      <c r="AW186" s="14" t="s">
        <v>30</v>
      </c>
      <c r="AX186" s="14" t="s">
        <v>73</v>
      </c>
      <c r="AY186" s="222" t="s">
        <v>137</v>
      </c>
    </row>
    <row r="187" spans="1:65" s="15" customFormat="1">
      <c r="B187" s="223"/>
      <c r="C187" s="224"/>
      <c r="D187" s="203" t="s">
        <v>147</v>
      </c>
      <c r="E187" s="225" t="s">
        <v>1</v>
      </c>
      <c r="F187" s="226" t="s">
        <v>150</v>
      </c>
      <c r="G187" s="224"/>
      <c r="H187" s="227">
        <v>1</v>
      </c>
      <c r="I187" s="228"/>
      <c r="J187" s="224"/>
      <c r="K187" s="224"/>
      <c r="L187" s="229"/>
      <c r="M187" s="230"/>
      <c r="N187" s="231"/>
      <c r="O187" s="231"/>
      <c r="P187" s="231"/>
      <c r="Q187" s="231"/>
      <c r="R187" s="231"/>
      <c r="S187" s="231"/>
      <c r="T187" s="232"/>
      <c r="AT187" s="233" t="s">
        <v>147</v>
      </c>
      <c r="AU187" s="233" t="s">
        <v>145</v>
      </c>
      <c r="AV187" s="15" t="s">
        <v>144</v>
      </c>
      <c r="AW187" s="15" t="s">
        <v>30</v>
      </c>
      <c r="AX187" s="15" t="s">
        <v>81</v>
      </c>
      <c r="AY187" s="233" t="s">
        <v>137</v>
      </c>
    </row>
    <row r="188" spans="1:65" s="2" customFormat="1" ht="16.5" customHeight="1">
      <c r="A188" s="34"/>
      <c r="B188" s="35"/>
      <c r="C188" s="187" t="s">
        <v>228</v>
      </c>
      <c r="D188" s="187" t="s">
        <v>140</v>
      </c>
      <c r="E188" s="188" t="s">
        <v>229</v>
      </c>
      <c r="F188" s="189" t="s">
        <v>230</v>
      </c>
      <c r="G188" s="190" t="s">
        <v>213</v>
      </c>
      <c r="H188" s="191">
        <v>2</v>
      </c>
      <c r="I188" s="192"/>
      <c r="J188" s="193">
        <f>ROUND(I188*H188,2)</f>
        <v>0</v>
      </c>
      <c r="K188" s="194"/>
      <c r="L188" s="39"/>
      <c r="M188" s="195" t="s">
        <v>1</v>
      </c>
      <c r="N188" s="196" t="s">
        <v>39</v>
      </c>
      <c r="O188" s="71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144</v>
      </c>
      <c r="AT188" s="199" t="s">
        <v>140</v>
      </c>
      <c r="AU188" s="199" t="s">
        <v>145</v>
      </c>
      <c r="AY188" s="17" t="s">
        <v>137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145</v>
      </c>
      <c r="BK188" s="200">
        <f>ROUND(I188*H188,2)</f>
        <v>0</v>
      </c>
      <c r="BL188" s="17" t="s">
        <v>144</v>
      </c>
      <c r="BM188" s="199" t="s">
        <v>231</v>
      </c>
    </row>
    <row r="189" spans="1:65" s="14" customFormat="1">
      <c r="B189" s="212"/>
      <c r="C189" s="213"/>
      <c r="D189" s="203" t="s">
        <v>147</v>
      </c>
      <c r="E189" s="214" t="s">
        <v>1</v>
      </c>
      <c r="F189" s="215" t="s">
        <v>145</v>
      </c>
      <c r="G189" s="213"/>
      <c r="H189" s="216">
        <v>2</v>
      </c>
      <c r="I189" s="217"/>
      <c r="J189" s="213"/>
      <c r="K189" s="213"/>
      <c r="L189" s="218"/>
      <c r="M189" s="219"/>
      <c r="N189" s="220"/>
      <c r="O189" s="220"/>
      <c r="P189" s="220"/>
      <c r="Q189" s="220"/>
      <c r="R189" s="220"/>
      <c r="S189" s="220"/>
      <c r="T189" s="221"/>
      <c r="AT189" s="222" t="s">
        <v>147</v>
      </c>
      <c r="AU189" s="222" t="s">
        <v>145</v>
      </c>
      <c r="AV189" s="14" t="s">
        <v>145</v>
      </c>
      <c r="AW189" s="14" t="s">
        <v>30</v>
      </c>
      <c r="AX189" s="14" t="s">
        <v>73</v>
      </c>
      <c r="AY189" s="222" t="s">
        <v>137</v>
      </c>
    </row>
    <row r="190" spans="1:65" s="15" customFormat="1">
      <c r="B190" s="223"/>
      <c r="C190" s="224"/>
      <c r="D190" s="203" t="s">
        <v>147</v>
      </c>
      <c r="E190" s="225" t="s">
        <v>1</v>
      </c>
      <c r="F190" s="226" t="s">
        <v>150</v>
      </c>
      <c r="G190" s="224"/>
      <c r="H190" s="227">
        <v>2</v>
      </c>
      <c r="I190" s="228"/>
      <c r="J190" s="224"/>
      <c r="K190" s="224"/>
      <c r="L190" s="229"/>
      <c r="M190" s="230"/>
      <c r="N190" s="231"/>
      <c r="O190" s="231"/>
      <c r="P190" s="231"/>
      <c r="Q190" s="231"/>
      <c r="R190" s="231"/>
      <c r="S190" s="231"/>
      <c r="T190" s="232"/>
      <c r="AT190" s="233" t="s">
        <v>147</v>
      </c>
      <c r="AU190" s="233" t="s">
        <v>145</v>
      </c>
      <c r="AV190" s="15" t="s">
        <v>144</v>
      </c>
      <c r="AW190" s="15" t="s">
        <v>30</v>
      </c>
      <c r="AX190" s="15" t="s">
        <v>81</v>
      </c>
      <c r="AY190" s="233" t="s">
        <v>137</v>
      </c>
    </row>
    <row r="191" spans="1:65" s="2" customFormat="1" ht="16.5" customHeight="1">
      <c r="A191" s="34"/>
      <c r="B191" s="35"/>
      <c r="C191" s="187" t="s">
        <v>232</v>
      </c>
      <c r="D191" s="187" t="s">
        <v>140</v>
      </c>
      <c r="E191" s="188" t="s">
        <v>233</v>
      </c>
      <c r="F191" s="189" t="s">
        <v>234</v>
      </c>
      <c r="G191" s="190" t="s">
        <v>213</v>
      </c>
      <c r="H191" s="191">
        <v>2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39</v>
      </c>
      <c r="O191" s="71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144</v>
      </c>
      <c r="AT191" s="199" t="s">
        <v>140</v>
      </c>
      <c r="AU191" s="199" t="s">
        <v>145</v>
      </c>
      <c r="AY191" s="17" t="s">
        <v>137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145</v>
      </c>
      <c r="BK191" s="200">
        <f>ROUND(I191*H191,2)</f>
        <v>0</v>
      </c>
      <c r="BL191" s="17" t="s">
        <v>144</v>
      </c>
      <c r="BM191" s="199" t="s">
        <v>235</v>
      </c>
    </row>
    <row r="192" spans="1:65" s="14" customFormat="1">
      <c r="B192" s="212"/>
      <c r="C192" s="213"/>
      <c r="D192" s="203" t="s">
        <v>147</v>
      </c>
      <c r="E192" s="214" t="s">
        <v>1</v>
      </c>
      <c r="F192" s="215" t="s">
        <v>145</v>
      </c>
      <c r="G192" s="213"/>
      <c r="H192" s="216">
        <v>2</v>
      </c>
      <c r="I192" s="217"/>
      <c r="J192" s="213"/>
      <c r="K192" s="213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147</v>
      </c>
      <c r="AU192" s="222" t="s">
        <v>145</v>
      </c>
      <c r="AV192" s="14" t="s">
        <v>145</v>
      </c>
      <c r="AW192" s="14" t="s">
        <v>30</v>
      </c>
      <c r="AX192" s="14" t="s">
        <v>73</v>
      </c>
      <c r="AY192" s="222" t="s">
        <v>137</v>
      </c>
    </row>
    <row r="193" spans="1:65" s="15" customFormat="1">
      <c r="B193" s="223"/>
      <c r="C193" s="224"/>
      <c r="D193" s="203" t="s">
        <v>147</v>
      </c>
      <c r="E193" s="225" t="s">
        <v>1</v>
      </c>
      <c r="F193" s="226" t="s">
        <v>150</v>
      </c>
      <c r="G193" s="224"/>
      <c r="H193" s="227">
        <v>2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AT193" s="233" t="s">
        <v>147</v>
      </c>
      <c r="AU193" s="233" t="s">
        <v>145</v>
      </c>
      <c r="AV193" s="15" t="s">
        <v>144</v>
      </c>
      <c r="AW193" s="15" t="s">
        <v>30</v>
      </c>
      <c r="AX193" s="15" t="s">
        <v>81</v>
      </c>
      <c r="AY193" s="233" t="s">
        <v>137</v>
      </c>
    </row>
    <row r="194" spans="1:65" s="2" customFormat="1" ht="21.75" customHeight="1">
      <c r="A194" s="34"/>
      <c r="B194" s="35"/>
      <c r="C194" s="187" t="s">
        <v>236</v>
      </c>
      <c r="D194" s="187" t="s">
        <v>140</v>
      </c>
      <c r="E194" s="188" t="s">
        <v>237</v>
      </c>
      <c r="F194" s="189" t="s">
        <v>238</v>
      </c>
      <c r="G194" s="190" t="s">
        <v>213</v>
      </c>
      <c r="H194" s="191">
        <v>1</v>
      </c>
      <c r="I194" s="192"/>
      <c r="J194" s="193">
        <f>ROUND(I194*H194,2)</f>
        <v>0</v>
      </c>
      <c r="K194" s="194"/>
      <c r="L194" s="39"/>
      <c r="M194" s="195" t="s">
        <v>1</v>
      </c>
      <c r="N194" s="196" t="s">
        <v>39</v>
      </c>
      <c r="O194" s="71"/>
      <c r="P194" s="197">
        <f>O194*H194</f>
        <v>0</v>
      </c>
      <c r="Q194" s="197">
        <v>4.6800000000000001E-3</v>
      </c>
      <c r="R194" s="197">
        <f>Q194*H194</f>
        <v>4.6800000000000001E-3</v>
      </c>
      <c r="S194" s="197">
        <v>0</v>
      </c>
      <c r="T194" s="19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9" t="s">
        <v>144</v>
      </c>
      <c r="AT194" s="199" t="s">
        <v>140</v>
      </c>
      <c r="AU194" s="199" t="s">
        <v>145</v>
      </c>
      <c r="AY194" s="17" t="s">
        <v>137</v>
      </c>
      <c r="BE194" s="200">
        <f>IF(N194="základní",J194,0)</f>
        <v>0</v>
      </c>
      <c r="BF194" s="200">
        <f>IF(N194="snížená",J194,0)</f>
        <v>0</v>
      </c>
      <c r="BG194" s="200">
        <f>IF(N194="zákl. přenesená",J194,0)</f>
        <v>0</v>
      </c>
      <c r="BH194" s="200">
        <f>IF(N194="sníž. přenesená",J194,0)</f>
        <v>0</v>
      </c>
      <c r="BI194" s="200">
        <f>IF(N194="nulová",J194,0)</f>
        <v>0</v>
      </c>
      <c r="BJ194" s="17" t="s">
        <v>145</v>
      </c>
      <c r="BK194" s="200">
        <f>ROUND(I194*H194,2)</f>
        <v>0</v>
      </c>
      <c r="BL194" s="17" t="s">
        <v>144</v>
      </c>
      <c r="BM194" s="199" t="s">
        <v>239</v>
      </c>
    </row>
    <row r="195" spans="1:65" s="2" customFormat="1" ht="16.5" customHeight="1">
      <c r="A195" s="34"/>
      <c r="B195" s="35"/>
      <c r="C195" s="187" t="s">
        <v>240</v>
      </c>
      <c r="D195" s="187" t="s">
        <v>140</v>
      </c>
      <c r="E195" s="188" t="s">
        <v>241</v>
      </c>
      <c r="F195" s="189" t="s">
        <v>242</v>
      </c>
      <c r="G195" s="190" t="s">
        <v>175</v>
      </c>
      <c r="H195" s="191">
        <v>0.72</v>
      </c>
      <c r="I195" s="192"/>
      <c r="J195" s="193">
        <f>ROUND(I195*H195,2)</f>
        <v>0</v>
      </c>
      <c r="K195" s="194"/>
      <c r="L195" s="39"/>
      <c r="M195" s="195" t="s">
        <v>1</v>
      </c>
      <c r="N195" s="196" t="s">
        <v>39</v>
      </c>
      <c r="O195" s="71"/>
      <c r="P195" s="197">
        <f>O195*H195</f>
        <v>0</v>
      </c>
      <c r="Q195" s="197">
        <v>0</v>
      </c>
      <c r="R195" s="197">
        <f>Q195*H195</f>
        <v>0</v>
      </c>
      <c r="S195" s="197">
        <v>2</v>
      </c>
      <c r="T195" s="198">
        <f>S195*H195</f>
        <v>1.44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144</v>
      </c>
      <c r="AT195" s="199" t="s">
        <v>140</v>
      </c>
      <c r="AU195" s="199" t="s">
        <v>145</v>
      </c>
      <c r="AY195" s="17" t="s">
        <v>137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7" t="s">
        <v>145</v>
      </c>
      <c r="BK195" s="200">
        <f>ROUND(I195*H195,2)</f>
        <v>0</v>
      </c>
      <c r="BL195" s="17" t="s">
        <v>144</v>
      </c>
      <c r="BM195" s="199" t="s">
        <v>243</v>
      </c>
    </row>
    <row r="196" spans="1:65" s="14" customFormat="1">
      <c r="B196" s="212"/>
      <c r="C196" s="213"/>
      <c r="D196" s="203" t="s">
        <v>147</v>
      </c>
      <c r="E196" s="214" t="s">
        <v>1</v>
      </c>
      <c r="F196" s="215" t="s">
        <v>187</v>
      </c>
      <c r="G196" s="213"/>
      <c r="H196" s="216">
        <v>0.72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147</v>
      </c>
      <c r="AU196" s="222" t="s">
        <v>145</v>
      </c>
      <c r="AV196" s="14" t="s">
        <v>145</v>
      </c>
      <c r="AW196" s="14" t="s">
        <v>30</v>
      </c>
      <c r="AX196" s="14" t="s">
        <v>73</v>
      </c>
      <c r="AY196" s="222" t="s">
        <v>137</v>
      </c>
    </row>
    <row r="197" spans="1:65" s="15" customFormat="1">
      <c r="B197" s="223"/>
      <c r="C197" s="224"/>
      <c r="D197" s="203" t="s">
        <v>147</v>
      </c>
      <c r="E197" s="225" t="s">
        <v>1</v>
      </c>
      <c r="F197" s="226" t="s">
        <v>150</v>
      </c>
      <c r="G197" s="224"/>
      <c r="H197" s="227">
        <v>0.72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AT197" s="233" t="s">
        <v>147</v>
      </c>
      <c r="AU197" s="233" t="s">
        <v>145</v>
      </c>
      <c r="AV197" s="15" t="s">
        <v>144</v>
      </c>
      <c r="AW197" s="15" t="s">
        <v>30</v>
      </c>
      <c r="AX197" s="15" t="s">
        <v>81</v>
      </c>
      <c r="AY197" s="233" t="s">
        <v>137</v>
      </c>
    </row>
    <row r="198" spans="1:65" s="2" customFormat="1" ht="21.75" customHeight="1">
      <c r="A198" s="34"/>
      <c r="B198" s="35"/>
      <c r="C198" s="187" t="s">
        <v>7</v>
      </c>
      <c r="D198" s="187" t="s">
        <v>140</v>
      </c>
      <c r="E198" s="188" t="s">
        <v>244</v>
      </c>
      <c r="F198" s="189" t="s">
        <v>245</v>
      </c>
      <c r="G198" s="190" t="s">
        <v>158</v>
      </c>
      <c r="H198" s="191">
        <v>11.7</v>
      </c>
      <c r="I198" s="192"/>
      <c r="J198" s="193">
        <f>ROUND(I198*H198,2)</f>
        <v>0</v>
      </c>
      <c r="K198" s="194"/>
      <c r="L198" s="39"/>
      <c r="M198" s="195" t="s">
        <v>1</v>
      </c>
      <c r="N198" s="196" t="s">
        <v>39</v>
      </c>
      <c r="O198" s="71"/>
      <c r="P198" s="197">
        <f>O198*H198</f>
        <v>0</v>
      </c>
      <c r="Q198" s="197">
        <v>0</v>
      </c>
      <c r="R198" s="197">
        <f>Q198*H198</f>
        <v>0</v>
      </c>
      <c r="S198" s="197">
        <v>0.11700000000000001</v>
      </c>
      <c r="T198" s="198">
        <f>S198*H198</f>
        <v>1.3689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9" t="s">
        <v>144</v>
      </c>
      <c r="AT198" s="199" t="s">
        <v>140</v>
      </c>
      <c r="AU198" s="199" t="s">
        <v>145</v>
      </c>
      <c r="AY198" s="17" t="s">
        <v>137</v>
      </c>
      <c r="BE198" s="200">
        <f>IF(N198="základní",J198,0)</f>
        <v>0</v>
      </c>
      <c r="BF198" s="200">
        <f>IF(N198="snížená",J198,0)</f>
        <v>0</v>
      </c>
      <c r="BG198" s="200">
        <f>IF(N198="zákl. přenesená",J198,0)</f>
        <v>0</v>
      </c>
      <c r="BH198" s="200">
        <f>IF(N198="sníž. přenesená",J198,0)</f>
        <v>0</v>
      </c>
      <c r="BI198" s="200">
        <f>IF(N198="nulová",J198,0)</f>
        <v>0</v>
      </c>
      <c r="BJ198" s="17" t="s">
        <v>145</v>
      </c>
      <c r="BK198" s="200">
        <f>ROUND(I198*H198,2)</f>
        <v>0</v>
      </c>
      <c r="BL198" s="17" t="s">
        <v>144</v>
      </c>
      <c r="BM198" s="199" t="s">
        <v>246</v>
      </c>
    </row>
    <row r="199" spans="1:65" s="13" customFormat="1">
      <c r="B199" s="201"/>
      <c r="C199" s="202"/>
      <c r="D199" s="203" t="s">
        <v>147</v>
      </c>
      <c r="E199" s="204" t="s">
        <v>1</v>
      </c>
      <c r="F199" s="205" t="s">
        <v>247</v>
      </c>
      <c r="G199" s="202"/>
      <c r="H199" s="204" t="s">
        <v>1</v>
      </c>
      <c r="I199" s="206"/>
      <c r="J199" s="202"/>
      <c r="K199" s="202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147</v>
      </c>
      <c r="AU199" s="211" t="s">
        <v>145</v>
      </c>
      <c r="AV199" s="13" t="s">
        <v>81</v>
      </c>
      <c r="AW199" s="13" t="s">
        <v>30</v>
      </c>
      <c r="AX199" s="13" t="s">
        <v>73</v>
      </c>
      <c r="AY199" s="211" t="s">
        <v>137</v>
      </c>
    </row>
    <row r="200" spans="1:65" s="14" customFormat="1">
      <c r="B200" s="212"/>
      <c r="C200" s="213"/>
      <c r="D200" s="203" t="s">
        <v>147</v>
      </c>
      <c r="E200" s="214" t="s">
        <v>1</v>
      </c>
      <c r="F200" s="215" t="s">
        <v>248</v>
      </c>
      <c r="G200" s="213"/>
      <c r="H200" s="216">
        <v>11.7</v>
      </c>
      <c r="I200" s="217"/>
      <c r="J200" s="213"/>
      <c r="K200" s="213"/>
      <c r="L200" s="218"/>
      <c r="M200" s="219"/>
      <c r="N200" s="220"/>
      <c r="O200" s="220"/>
      <c r="P200" s="220"/>
      <c r="Q200" s="220"/>
      <c r="R200" s="220"/>
      <c r="S200" s="220"/>
      <c r="T200" s="221"/>
      <c r="AT200" s="222" t="s">
        <v>147</v>
      </c>
      <c r="AU200" s="222" t="s">
        <v>145</v>
      </c>
      <c r="AV200" s="14" t="s">
        <v>145</v>
      </c>
      <c r="AW200" s="14" t="s">
        <v>30</v>
      </c>
      <c r="AX200" s="14" t="s">
        <v>73</v>
      </c>
      <c r="AY200" s="222" t="s">
        <v>137</v>
      </c>
    </row>
    <row r="201" spans="1:65" s="15" customFormat="1">
      <c r="B201" s="223"/>
      <c r="C201" s="224"/>
      <c r="D201" s="203" t="s">
        <v>147</v>
      </c>
      <c r="E201" s="225" t="s">
        <v>1</v>
      </c>
      <c r="F201" s="226" t="s">
        <v>150</v>
      </c>
      <c r="G201" s="224"/>
      <c r="H201" s="227">
        <v>11.7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AT201" s="233" t="s">
        <v>147</v>
      </c>
      <c r="AU201" s="233" t="s">
        <v>145</v>
      </c>
      <c r="AV201" s="15" t="s">
        <v>144</v>
      </c>
      <c r="AW201" s="15" t="s">
        <v>30</v>
      </c>
      <c r="AX201" s="15" t="s">
        <v>81</v>
      </c>
      <c r="AY201" s="233" t="s">
        <v>137</v>
      </c>
    </row>
    <row r="202" spans="1:65" s="2" customFormat="1" ht="21.75" customHeight="1">
      <c r="A202" s="34"/>
      <c r="B202" s="35"/>
      <c r="C202" s="187" t="s">
        <v>249</v>
      </c>
      <c r="D202" s="187" t="s">
        <v>140</v>
      </c>
      <c r="E202" s="188" t="s">
        <v>250</v>
      </c>
      <c r="F202" s="189" t="s">
        <v>251</v>
      </c>
      <c r="G202" s="190" t="s">
        <v>158</v>
      </c>
      <c r="H202" s="191">
        <v>44.46</v>
      </c>
      <c r="I202" s="192"/>
      <c r="J202" s="193">
        <f>ROUND(I202*H202,2)</f>
        <v>0</v>
      </c>
      <c r="K202" s="194"/>
      <c r="L202" s="39"/>
      <c r="M202" s="195" t="s">
        <v>1</v>
      </c>
      <c r="N202" s="196" t="s">
        <v>39</v>
      </c>
      <c r="O202" s="71"/>
      <c r="P202" s="197">
        <f>O202*H202</f>
        <v>0</v>
      </c>
      <c r="Q202" s="197">
        <v>0</v>
      </c>
      <c r="R202" s="197">
        <f>Q202*H202</f>
        <v>0</v>
      </c>
      <c r="S202" s="197">
        <v>0.1</v>
      </c>
      <c r="T202" s="198">
        <f>S202*H202</f>
        <v>4.4460000000000006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9" t="s">
        <v>144</v>
      </c>
      <c r="AT202" s="199" t="s">
        <v>140</v>
      </c>
      <c r="AU202" s="199" t="s">
        <v>145</v>
      </c>
      <c r="AY202" s="17" t="s">
        <v>137</v>
      </c>
      <c r="BE202" s="200">
        <f>IF(N202="základní",J202,0)</f>
        <v>0</v>
      </c>
      <c r="BF202" s="200">
        <f>IF(N202="snížená",J202,0)</f>
        <v>0</v>
      </c>
      <c r="BG202" s="200">
        <f>IF(N202="zákl. přenesená",J202,0)</f>
        <v>0</v>
      </c>
      <c r="BH202" s="200">
        <f>IF(N202="sníž. přenesená",J202,0)</f>
        <v>0</v>
      </c>
      <c r="BI202" s="200">
        <f>IF(N202="nulová",J202,0)</f>
        <v>0</v>
      </c>
      <c r="BJ202" s="17" t="s">
        <v>145</v>
      </c>
      <c r="BK202" s="200">
        <f>ROUND(I202*H202,2)</f>
        <v>0</v>
      </c>
      <c r="BL202" s="17" t="s">
        <v>144</v>
      </c>
      <c r="BM202" s="199" t="s">
        <v>252</v>
      </c>
    </row>
    <row r="203" spans="1:65" s="13" customFormat="1">
      <c r="B203" s="201"/>
      <c r="C203" s="202"/>
      <c r="D203" s="203" t="s">
        <v>147</v>
      </c>
      <c r="E203" s="204" t="s">
        <v>1</v>
      </c>
      <c r="F203" s="205" t="s">
        <v>247</v>
      </c>
      <c r="G203" s="202"/>
      <c r="H203" s="204" t="s">
        <v>1</v>
      </c>
      <c r="I203" s="206"/>
      <c r="J203" s="202"/>
      <c r="K203" s="202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147</v>
      </c>
      <c r="AU203" s="211" t="s">
        <v>145</v>
      </c>
      <c r="AV203" s="13" t="s">
        <v>81</v>
      </c>
      <c r="AW203" s="13" t="s">
        <v>30</v>
      </c>
      <c r="AX203" s="13" t="s">
        <v>73</v>
      </c>
      <c r="AY203" s="211" t="s">
        <v>137</v>
      </c>
    </row>
    <row r="204" spans="1:65" s="14" customFormat="1">
      <c r="B204" s="212"/>
      <c r="C204" s="213"/>
      <c r="D204" s="203" t="s">
        <v>147</v>
      </c>
      <c r="E204" s="214" t="s">
        <v>1</v>
      </c>
      <c r="F204" s="215" t="s">
        <v>253</v>
      </c>
      <c r="G204" s="213"/>
      <c r="H204" s="216">
        <v>44.46</v>
      </c>
      <c r="I204" s="217"/>
      <c r="J204" s="213"/>
      <c r="K204" s="213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147</v>
      </c>
      <c r="AU204" s="222" t="s">
        <v>145</v>
      </c>
      <c r="AV204" s="14" t="s">
        <v>145</v>
      </c>
      <c r="AW204" s="14" t="s">
        <v>30</v>
      </c>
      <c r="AX204" s="14" t="s">
        <v>73</v>
      </c>
      <c r="AY204" s="222" t="s">
        <v>137</v>
      </c>
    </row>
    <row r="205" spans="1:65" s="15" customFormat="1">
      <c r="B205" s="223"/>
      <c r="C205" s="224"/>
      <c r="D205" s="203" t="s">
        <v>147</v>
      </c>
      <c r="E205" s="225" t="s">
        <v>1</v>
      </c>
      <c r="F205" s="226" t="s">
        <v>150</v>
      </c>
      <c r="G205" s="224"/>
      <c r="H205" s="227">
        <v>44.46</v>
      </c>
      <c r="I205" s="228"/>
      <c r="J205" s="224"/>
      <c r="K205" s="224"/>
      <c r="L205" s="229"/>
      <c r="M205" s="230"/>
      <c r="N205" s="231"/>
      <c r="O205" s="231"/>
      <c r="P205" s="231"/>
      <c r="Q205" s="231"/>
      <c r="R205" s="231"/>
      <c r="S205" s="231"/>
      <c r="T205" s="232"/>
      <c r="AT205" s="233" t="s">
        <v>147</v>
      </c>
      <c r="AU205" s="233" t="s">
        <v>145</v>
      </c>
      <c r="AV205" s="15" t="s">
        <v>144</v>
      </c>
      <c r="AW205" s="15" t="s">
        <v>30</v>
      </c>
      <c r="AX205" s="15" t="s">
        <v>81</v>
      </c>
      <c r="AY205" s="233" t="s">
        <v>137</v>
      </c>
    </row>
    <row r="206" spans="1:65" s="2" customFormat="1" ht="33" customHeight="1">
      <c r="A206" s="34"/>
      <c r="B206" s="35"/>
      <c r="C206" s="187" t="s">
        <v>254</v>
      </c>
      <c r="D206" s="187" t="s">
        <v>140</v>
      </c>
      <c r="E206" s="188" t="s">
        <v>255</v>
      </c>
      <c r="F206" s="189" t="s">
        <v>256</v>
      </c>
      <c r="G206" s="190" t="s">
        <v>175</v>
      </c>
      <c r="H206" s="191">
        <v>1.35</v>
      </c>
      <c r="I206" s="192"/>
      <c r="J206" s="193">
        <f>ROUND(I206*H206,2)</f>
        <v>0</v>
      </c>
      <c r="K206" s="194"/>
      <c r="L206" s="39"/>
      <c r="M206" s="195" t="s">
        <v>1</v>
      </c>
      <c r="N206" s="196" t="s">
        <v>39</v>
      </c>
      <c r="O206" s="71"/>
      <c r="P206" s="197">
        <f>O206*H206</f>
        <v>0</v>
      </c>
      <c r="Q206" s="197">
        <v>0</v>
      </c>
      <c r="R206" s="197">
        <f>Q206*H206</f>
        <v>0</v>
      </c>
      <c r="S206" s="197">
        <v>2.2000000000000002</v>
      </c>
      <c r="T206" s="198">
        <f>S206*H206</f>
        <v>2.9700000000000006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9" t="s">
        <v>144</v>
      </c>
      <c r="AT206" s="199" t="s">
        <v>140</v>
      </c>
      <c r="AU206" s="199" t="s">
        <v>145</v>
      </c>
      <c r="AY206" s="17" t="s">
        <v>137</v>
      </c>
      <c r="BE206" s="200">
        <f>IF(N206="základní",J206,0)</f>
        <v>0</v>
      </c>
      <c r="BF206" s="200">
        <f>IF(N206="snížená",J206,0)</f>
        <v>0</v>
      </c>
      <c r="BG206" s="200">
        <f>IF(N206="zákl. přenesená",J206,0)</f>
        <v>0</v>
      </c>
      <c r="BH206" s="200">
        <f>IF(N206="sníž. přenesená",J206,0)</f>
        <v>0</v>
      </c>
      <c r="BI206" s="200">
        <f>IF(N206="nulová",J206,0)</f>
        <v>0</v>
      </c>
      <c r="BJ206" s="17" t="s">
        <v>145</v>
      </c>
      <c r="BK206" s="200">
        <f>ROUND(I206*H206,2)</f>
        <v>0</v>
      </c>
      <c r="BL206" s="17" t="s">
        <v>144</v>
      </c>
      <c r="BM206" s="199" t="s">
        <v>257</v>
      </c>
    </row>
    <row r="207" spans="1:65" s="14" customFormat="1">
      <c r="B207" s="212"/>
      <c r="C207" s="213"/>
      <c r="D207" s="203" t="s">
        <v>147</v>
      </c>
      <c r="E207" s="214" t="s">
        <v>1</v>
      </c>
      <c r="F207" s="215" t="s">
        <v>258</v>
      </c>
      <c r="G207" s="213"/>
      <c r="H207" s="216">
        <v>1.35</v>
      </c>
      <c r="I207" s="217"/>
      <c r="J207" s="213"/>
      <c r="K207" s="213"/>
      <c r="L207" s="218"/>
      <c r="M207" s="219"/>
      <c r="N207" s="220"/>
      <c r="O207" s="220"/>
      <c r="P207" s="220"/>
      <c r="Q207" s="220"/>
      <c r="R207" s="220"/>
      <c r="S207" s="220"/>
      <c r="T207" s="221"/>
      <c r="AT207" s="222" t="s">
        <v>147</v>
      </c>
      <c r="AU207" s="222" t="s">
        <v>145</v>
      </c>
      <c r="AV207" s="14" t="s">
        <v>145</v>
      </c>
      <c r="AW207" s="14" t="s">
        <v>30</v>
      </c>
      <c r="AX207" s="14" t="s">
        <v>73</v>
      </c>
      <c r="AY207" s="222" t="s">
        <v>137</v>
      </c>
    </row>
    <row r="208" spans="1:65" s="15" customFormat="1">
      <c r="B208" s="223"/>
      <c r="C208" s="224"/>
      <c r="D208" s="203" t="s">
        <v>147</v>
      </c>
      <c r="E208" s="225" t="s">
        <v>1</v>
      </c>
      <c r="F208" s="226" t="s">
        <v>150</v>
      </c>
      <c r="G208" s="224"/>
      <c r="H208" s="227">
        <v>1.35</v>
      </c>
      <c r="I208" s="228"/>
      <c r="J208" s="224"/>
      <c r="K208" s="224"/>
      <c r="L208" s="229"/>
      <c r="M208" s="230"/>
      <c r="N208" s="231"/>
      <c r="O208" s="231"/>
      <c r="P208" s="231"/>
      <c r="Q208" s="231"/>
      <c r="R208" s="231"/>
      <c r="S208" s="231"/>
      <c r="T208" s="232"/>
      <c r="AT208" s="233" t="s">
        <v>147</v>
      </c>
      <c r="AU208" s="233" t="s">
        <v>145</v>
      </c>
      <c r="AV208" s="15" t="s">
        <v>144</v>
      </c>
      <c r="AW208" s="15" t="s">
        <v>30</v>
      </c>
      <c r="AX208" s="15" t="s">
        <v>81</v>
      </c>
      <c r="AY208" s="233" t="s">
        <v>137</v>
      </c>
    </row>
    <row r="209" spans="1:65" s="2" customFormat="1" ht="16.5" customHeight="1">
      <c r="A209" s="34"/>
      <c r="B209" s="35"/>
      <c r="C209" s="187" t="s">
        <v>259</v>
      </c>
      <c r="D209" s="187" t="s">
        <v>140</v>
      </c>
      <c r="E209" s="188" t="s">
        <v>260</v>
      </c>
      <c r="F209" s="189" t="s">
        <v>261</v>
      </c>
      <c r="G209" s="190" t="s">
        <v>262</v>
      </c>
      <c r="H209" s="191">
        <v>946.6</v>
      </c>
      <c r="I209" s="192"/>
      <c r="J209" s="193">
        <f>ROUND(I209*H209,2)</f>
        <v>0</v>
      </c>
      <c r="K209" s="194"/>
      <c r="L209" s="39"/>
      <c r="M209" s="195" t="s">
        <v>1</v>
      </c>
      <c r="N209" s="196" t="s">
        <v>39</v>
      </c>
      <c r="O209" s="71"/>
      <c r="P209" s="197">
        <f>O209*H209</f>
        <v>0</v>
      </c>
      <c r="Q209" s="197">
        <v>0</v>
      </c>
      <c r="R209" s="197">
        <f>Q209*H209</f>
        <v>0</v>
      </c>
      <c r="S209" s="197">
        <v>1.2999999999999999E-2</v>
      </c>
      <c r="T209" s="198">
        <f>S209*H209</f>
        <v>12.3058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144</v>
      </c>
      <c r="AT209" s="199" t="s">
        <v>140</v>
      </c>
      <c r="AU209" s="199" t="s">
        <v>145</v>
      </c>
      <c r="AY209" s="17" t="s">
        <v>137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7" t="s">
        <v>145</v>
      </c>
      <c r="BK209" s="200">
        <f>ROUND(I209*H209,2)</f>
        <v>0</v>
      </c>
      <c r="BL209" s="17" t="s">
        <v>144</v>
      </c>
      <c r="BM209" s="199" t="s">
        <v>263</v>
      </c>
    </row>
    <row r="210" spans="1:65" s="14" customFormat="1">
      <c r="B210" s="212"/>
      <c r="C210" s="213"/>
      <c r="D210" s="203" t="s">
        <v>147</v>
      </c>
      <c r="E210" s="214" t="s">
        <v>1</v>
      </c>
      <c r="F210" s="215" t="s">
        <v>264</v>
      </c>
      <c r="G210" s="213"/>
      <c r="H210" s="216">
        <v>946.6</v>
      </c>
      <c r="I210" s="217"/>
      <c r="J210" s="213"/>
      <c r="K210" s="213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147</v>
      </c>
      <c r="AU210" s="222" t="s">
        <v>145</v>
      </c>
      <c r="AV210" s="14" t="s">
        <v>145</v>
      </c>
      <c r="AW210" s="14" t="s">
        <v>30</v>
      </c>
      <c r="AX210" s="14" t="s">
        <v>73</v>
      </c>
      <c r="AY210" s="222" t="s">
        <v>137</v>
      </c>
    </row>
    <row r="211" spans="1:65" s="15" customFormat="1">
      <c r="B211" s="223"/>
      <c r="C211" s="224"/>
      <c r="D211" s="203" t="s">
        <v>147</v>
      </c>
      <c r="E211" s="225" t="s">
        <v>1</v>
      </c>
      <c r="F211" s="226" t="s">
        <v>150</v>
      </c>
      <c r="G211" s="224"/>
      <c r="H211" s="227">
        <v>946.6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AT211" s="233" t="s">
        <v>147</v>
      </c>
      <c r="AU211" s="233" t="s">
        <v>145</v>
      </c>
      <c r="AV211" s="15" t="s">
        <v>144</v>
      </c>
      <c r="AW211" s="15" t="s">
        <v>30</v>
      </c>
      <c r="AX211" s="15" t="s">
        <v>81</v>
      </c>
      <c r="AY211" s="233" t="s">
        <v>137</v>
      </c>
    </row>
    <row r="212" spans="1:65" s="2" customFormat="1" ht="16.5" customHeight="1">
      <c r="A212" s="34"/>
      <c r="B212" s="35"/>
      <c r="C212" s="187" t="s">
        <v>265</v>
      </c>
      <c r="D212" s="187" t="s">
        <v>140</v>
      </c>
      <c r="E212" s="188" t="s">
        <v>266</v>
      </c>
      <c r="F212" s="189" t="s">
        <v>267</v>
      </c>
      <c r="G212" s="190" t="s">
        <v>262</v>
      </c>
      <c r="H212" s="191">
        <v>20</v>
      </c>
      <c r="I212" s="192"/>
      <c r="J212" s="193">
        <f>ROUND(I212*H212,2)</f>
        <v>0</v>
      </c>
      <c r="K212" s="194"/>
      <c r="L212" s="39"/>
      <c r="M212" s="195" t="s">
        <v>1</v>
      </c>
      <c r="N212" s="196" t="s">
        <v>39</v>
      </c>
      <c r="O212" s="71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9" t="s">
        <v>144</v>
      </c>
      <c r="AT212" s="199" t="s">
        <v>140</v>
      </c>
      <c r="AU212" s="199" t="s">
        <v>145</v>
      </c>
      <c r="AY212" s="17" t="s">
        <v>137</v>
      </c>
      <c r="BE212" s="200">
        <f>IF(N212="základní",J212,0)</f>
        <v>0</v>
      </c>
      <c r="BF212" s="200">
        <f>IF(N212="snížená",J212,0)</f>
        <v>0</v>
      </c>
      <c r="BG212" s="200">
        <f>IF(N212="zákl. přenesená",J212,0)</f>
        <v>0</v>
      </c>
      <c r="BH212" s="200">
        <f>IF(N212="sníž. přenesená",J212,0)</f>
        <v>0</v>
      </c>
      <c r="BI212" s="200">
        <f>IF(N212="nulová",J212,0)</f>
        <v>0</v>
      </c>
      <c r="BJ212" s="17" t="s">
        <v>145</v>
      </c>
      <c r="BK212" s="200">
        <f>ROUND(I212*H212,2)</f>
        <v>0</v>
      </c>
      <c r="BL212" s="17" t="s">
        <v>144</v>
      </c>
      <c r="BM212" s="199" t="s">
        <v>268</v>
      </c>
    </row>
    <row r="213" spans="1:65" s="14" customFormat="1">
      <c r="B213" s="212"/>
      <c r="C213" s="213"/>
      <c r="D213" s="203" t="s">
        <v>147</v>
      </c>
      <c r="E213" s="214" t="s">
        <v>1</v>
      </c>
      <c r="F213" s="215" t="s">
        <v>240</v>
      </c>
      <c r="G213" s="213"/>
      <c r="H213" s="216">
        <v>20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147</v>
      </c>
      <c r="AU213" s="222" t="s">
        <v>145</v>
      </c>
      <c r="AV213" s="14" t="s">
        <v>145</v>
      </c>
      <c r="AW213" s="14" t="s">
        <v>30</v>
      </c>
      <c r="AX213" s="14" t="s">
        <v>73</v>
      </c>
      <c r="AY213" s="222" t="s">
        <v>137</v>
      </c>
    </row>
    <row r="214" spans="1:65" s="15" customFormat="1">
      <c r="B214" s="223"/>
      <c r="C214" s="224"/>
      <c r="D214" s="203" t="s">
        <v>147</v>
      </c>
      <c r="E214" s="225" t="s">
        <v>1</v>
      </c>
      <c r="F214" s="226" t="s">
        <v>150</v>
      </c>
      <c r="G214" s="224"/>
      <c r="H214" s="227">
        <v>20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AT214" s="233" t="s">
        <v>147</v>
      </c>
      <c r="AU214" s="233" t="s">
        <v>145</v>
      </c>
      <c r="AV214" s="15" t="s">
        <v>144</v>
      </c>
      <c r="AW214" s="15" t="s">
        <v>30</v>
      </c>
      <c r="AX214" s="15" t="s">
        <v>81</v>
      </c>
      <c r="AY214" s="233" t="s">
        <v>137</v>
      </c>
    </row>
    <row r="215" spans="1:65" s="2" customFormat="1" ht="21.75" customHeight="1">
      <c r="A215" s="34"/>
      <c r="B215" s="35"/>
      <c r="C215" s="187" t="s">
        <v>269</v>
      </c>
      <c r="D215" s="187" t="s">
        <v>140</v>
      </c>
      <c r="E215" s="188" t="s">
        <v>270</v>
      </c>
      <c r="F215" s="189" t="s">
        <v>271</v>
      </c>
      <c r="G215" s="190" t="s">
        <v>143</v>
      </c>
      <c r="H215" s="191">
        <v>48</v>
      </c>
      <c r="I215" s="192"/>
      <c r="J215" s="193">
        <f>ROUND(I215*H215,2)</f>
        <v>0</v>
      </c>
      <c r="K215" s="194"/>
      <c r="L215" s="39"/>
      <c r="M215" s="195" t="s">
        <v>1</v>
      </c>
      <c r="N215" s="196" t="s">
        <v>39</v>
      </c>
      <c r="O215" s="71"/>
      <c r="P215" s="197">
        <f>O215*H215</f>
        <v>0</v>
      </c>
      <c r="Q215" s="197">
        <v>0</v>
      </c>
      <c r="R215" s="197">
        <f>Q215*H215</f>
        <v>0</v>
      </c>
      <c r="S215" s="197">
        <v>4.0000000000000001E-3</v>
      </c>
      <c r="T215" s="198">
        <f>S215*H215</f>
        <v>0.192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144</v>
      </c>
      <c r="AT215" s="199" t="s">
        <v>140</v>
      </c>
      <c r="AU215" s="199" t="s">
        <v>145</v>
      </c>
      <c r="AY215" s="17" t="s">
        <v>137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145</v>
      </c>
      <c r="BK215" s="200">
        <f>ROUND(I215*H215,2)</f>
        <v>0</v>
      </c>
      <c r="BL215" s="17" t="s">
        <v>144</v>
      </c>
      <c r="BM215" s="199" t="s">
        <v>272</v>
      </c>
    </row>
    <row r="216" spans="1:65" s="13" customFormat="1">
      <c r="B216" s="201"/>
      <c r="C216" s="202"/>
      <c r="D216" s="203" t="s">
        <v>147</v>
      </c>
      <c r="E216" s="204" t="s">
        <v>1</v>
      </c>
      <c r="F216" s="205" t="s">
        <v>148</v>
      </c>
      <c r="G216" s="202"/>
      <c r="H216" s="204" t="s">
        <v>1</v>
      </c>
      <c r="I216" s="206"/>
      <c r="J216" s="202"/>
      <c r="K216" s="202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147</v>
      </c>
      <c r="AU216" s="211" t="s">
        <v>145</v>
      </c>
      <c r="AV216" s="13" t="s">
        <v>81</v>
      </c>
      <c r="AW216" s="13" t="s">
        <v>30</v>
      </c>
      <c r="AX216" s="13" t="s">
        <v>73</v>
      </c>
      <c r="AY216" s="211" t="s">
        <v>137</v>
      </c>
    </row>
    <row r="217" spans="1:65" s="14" customFormat="1">
      <c r="B217" s="212"/>
      <c r="C217" s="213"/>
      <c r="D217" s="203" t="s">
        <v>147</v>
      </c>
      <c r="E217" s="214" t="s">
        <v>1</v>
      </c>
      <c r="F217" s="215" t="s">
        <v>149</v>
      </c>
      <c r="G217" s="213"/>
      <c r="H217" s="216">
        <v>48</v>
      </c>
      <c r="I217" s="217"/>
      <c r="J217" s="213"/>
      <c r="K217" s="213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147</v>
      </c>
      <c r="AU217" s="222" t="s">
        <v>145</v>
      </c>
      <c r="AV217" s="14" t="s">
        <v>145</v>
      </c>
      <c r="AW217" s="14" t="s">
        <v>30</v>
      </c>
      <c r="AX217" s="14" t="s">
        <v>73</v>
      </c>
      <c r="AY217" s="222" t="s">
        <v>137</v>
      </c>
    </row>
    <row r="218" spans="1:65" s="15" customFormat="1">
      <c r="B218" s="223"/>
      <c r="C218" s="224"/>
      <c r="D218" s="203" t="s">
        <v>147</v>
      </c>
      <c r="E218" s="225" t="s">
        <v>1</v>
      </c>
      <c r="F218" s="226" t="s">
        <v>150</v>
      </c>
      <c r="G218" s="224"/>
      <c r="H218" s="227">
        <v>48</v>
      </c>
      <c r="I218" s="228"/>
      <c r="J218" s="224"/>
      <c r="K218" s="224"/>
      <c r="L218" s="229"/>
      <c r="M218" s="230"/>
      <c r="N218" s="231"/>
      <c r="O218" s="231"/>
      <c r="P218" s="231"/>
      <c r="Q218" s="231"/>
      <c r="R218" s="231"/>
      <c r="S218" s="231"/>
      <c r="T218" s="232"/>
      <c r="AT218" s="233" t="s">
        <v>147</v>
      </c>
      <c r="AU218" s="233" t="s">
        <v>145</v>
      </c>
      <c r="AV218" s="15" t="s">
        <v>144</v>
      </c>
      <c r="AW218" s="15" t="s">
        <v>30</v>
      </c>
      <c r="AX218" s="15" t="s">
        <v>81</v>
      </c>
      <c r="AY218" s="233" t="s">
        <v>137</v>
      </c>
    </row>
    <row r="219" spans="1:65" s="2" customFormat="1" ht="21.75" customHeight="1">
      <c r="A219" s="34"/>
      <c r="B219" s="35"/>
      <c r="C219" s="187" t="s">
        <v>273</v>
      </c>
      <c r="D219" s="187" t="s">
        <v>140</v>
      </c>
      <c r="E219" s="188" t="s">
        <v>274</v>
      </c>
      <c r="F219" s="189" t="s">
        <v>275</v>
      </c>
      <c r="G219" s="190" t="s">
        <v>158</v>
      </c>
      <c r="H219" s="191">
        <v>6</v>
      </c>
      <c r="I219" s="192"/>
      <c r="J219" s="193">
        <f>ROUND(I219*H219,2)</f>
        <v>0</v>
      </c>
      <c r="K219" s="194"/>
      <c r="L219" s="39"/>
      <c r="M219" s="195" t="s">
        <v>1</v>
      </c>
      <c r="N219" s="196" t="s">
        <v>39</v>
      </c>
      <c r="O219" s="71"/>
      <c r="P219" s="197">
        <f>O219*H219</f>
        <v>0</v>
      </c>
      <c r="Q219" s="197">
        <v>0</v>
      </c>
      <c r="R219" s="197">
        <f>Q219*H219</f>
        <v>0</v>
      </c>
      <c r="S219" s="197">
        <v>0.36499999999999999</v>
      </c>
      <c r="T219" s="198">
        <f>S219*H219</f>
        <v>2.19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9" t="s">
        <v>144</v>
      </c>
      <c r="AT219" s="199" t="s">
        <v>140</v>
      </c>
      <c r="AU219" s="199" t="s">
        <v>145</v>
      </c>
      <c r="AY219" s="17" t="s">
        <v>137</v>
      </c>
      <c r="BE219" s="200">
        <f>IF(N219="základní",J219,0)</f>
        <v>0</v>
      </c>
      <c r="BF219" s="200">
        <f>IF(N219="snížená",J219,0)</f>
        <v>0</v>
      </c>
      <c r="BG219" s="200">
        <f>IF(N219="zákl. přenesená",J219,0)</f>
        <v>0</v>
      </c>
      <c r="BH219" s="200">
        <f>IF(N219="sníž. přenesená",J219,0)</f>
        <v>0</v>
      </c>
      <c r="BI219" s="200">
        <f>IF(N219="nulová",J219,0)</f>
        <v>0</v>
      </c>
      <c r="BJ219" s="17" t="s">
        <v>145</v>
      </c>
      <c r="BK219" s="200">
        <f>ROUND(I219*H219,2)</f>
        <v>0</v>
      </c>
      <c r="BL219" s="17" t="s">
        <v>144</v>
      </c>
      <c r="BM219" s="199" t="s">
        <v>276</v>
      </c>
    </row>
    <row r="220" spans="1:65" s="13" customFormat="1">
      <c r="B220" s="201"/>
      <c r="C220" s="202"/>
      <c r="D220" s="203" t="s">
        <v>147</v>
      </c>
      <c r="E220" s="204" t="s">
        <v>1</v>
      </c>
      <c r="F220" s="205" t="s">
        <v>154</v>
      </c>
      <c r="G220" s="202"/>
      <c r="H220" s="204" t="s">
        <v>1</v>
      </c>
      <c r="I220" s="206"/>
      <c r="J220" s="202"/>
      <c r="K220" s="202"/>
      <c r="L220" s="207"/>
      <c r="M220" s="208"/>
      <c r="N220" s="209"/>
      <c r="O220" s="209"/>
      <c r="P220" s="209"/>
      <c r="Q220" s="209"/>
      <c r="R220" s="209"/>
      <c r="S220" s="209"/>
      <c r="T220" s="210"/>
      <c r="AT220" s="211" t="s">
        <v>147</v>
      </c>
      <c r="AU220" s="211" t="s">
        <v>145</v>
      </c>
      <c r="AV220" s="13" t="s">
        <v>81</v>
      </c>
      <c r="AW220" s="13" t="s">
        <v>30</v>
      </c>
      <c r="AX220" s="13" t="s">
        <v>73</v>
      </c>
      <c r="AY220" s="211" t="s">
        <v>137</v>
      </c>
    </row>
    <row r="221" spans="1:65" s="14" customFormat="1">
      <c r="B221" s="212"/>
      <c r="C221" s="213"/>
      <c r="D221" s="203" t="s">
        <v>147</v>
      </c>
      <c r="E221" s="214" t="s">
        <v>1</v>
      </c>
      <c r="F221" s="215" t="s">
        <v>155</v>
      </c>
      <c r="G221" s="213"/>
      <c r="H221" s="216">
        <v>6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147</v>
      </c>
      <c r="AU221" s="222" t="s">
        <v>145</v>
      </c>
      <c r="AV221" s="14" t="s">
        <v>145</v>
      </c>
      <c r="AW221" s="14" t="s">
        <v>30</v>
      </c>
      <c r="AX221" s="14" t="s">
        <v>73</v>
      </c>
      <c r="AY221" s="222" t="s">
        <v>137</v>
      </c>
    </row>
    <row r="222" spans="1:65" s="15" customFormat="1">
      <c r="B222" s="223"/>
      <c r="C222" s="224"/>
      <c r="D222" s="203" t="s">
        <v>147</v>
      </c>
      <c r="E222" s="225" t="s">
        <v>1</v>
      </c>
      <c r="F222" s="226" t="s">
        <v>150</v>
      </c>
      <c r="G222" s="224"/>
      <c r="H222" s="227">
        <v>6</v>
      </c>
      <c r="I222" s="228"/>
      <c r="J222" s="224"/>
      <c r="K222" s="224"/>
      <c r="L222" s="229"/>
      <c r="M222" s="230"/>
      <c r="N222" s="231"/>
      <c r="O222" s="231"/>
      <c r="P222" s="231"/>
      <c r="Q222" s="231"/>
      <c r="R222" s="231"/>
      <c r="S222" s="231"/>
      <c r="T222" s="232"/>
      <c r="AT222" s="233" t="s">
        <v>147</v>
      </c>
      <c r="AU222" s="233" t="s">
        <v>145</v>
      </c>
      <c r="AV222" s="15" t="s">
        <v>144</v>
      </c>
      <c r="AW222" s="15" t="s">
        <v>30</v>
      </c>
      <c r="AX222" s="15" t="s">
        <v>81</v>
      </c>
      <c r="AY222" s="233" t="s">
        <v>137</v>
      </c>
    </row>
    <row r="223" spans="1:65" s="2" customFormat="1" ht="21.75" customHeight="1">
      <c r="A223" s="34"/>
      <c r="B223" s="35"/>
      <c r="C223" s="187" t="s">
        <v>277</v>
      </c>
      <c r="D223" s="187" t="s">
        <v>140</v>
      </c>
      <c r="E223" s="188" t="s">
        <v>278</v>
      </c>
      <c r="F223" s="189" t="s">
        <v>279</v>
      </c>
      <c r="G223" s="190" t="s">
        <v>143</v>
      </c>
      <c r="H223" s="191">
        <v>96</v>
      </c>
      <c r="I223" s="192"/>
      <c r="J223" s="193">
        <f>ROUND(I223*H223,2)</f>
        <v>0</v>
      </c>
      <c r="K223" s="194"/>
      <c r="L223" s="39"/>
      <c r="M223" s="195" t="s">
        <v>1</v>
      </c>
      <c r="N223" s="196" t="s">
        <v>39</v>
      </c>
      <c r="O223" s="71"/>
      <c r="P223" s="197">
        <f>O223*H223</f>
        <v>0</v>
      </c>
      <c r="Q223" s="197">
        <v>0</v>
      </c>
      <c r="R223" s="197">
        <f>Q223*H223</f>
        <v>0</v>
      </c>
      <c r="S223" s="197">
        <v>1.4999999999999999E-2</v>
      </c>
      <c r="T223" s="198">
        <f>S223*H223</f>
        <v>1.44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9" t="s">
        <v>144</v>
      </c>
      <c r="AT223" s="199" t="s">
        <v>140</v>
      </c>
      <c r="AU223" s="199" t="s">
        <v>145</v>
      </c>
      <c r="AY223" s="17" t="s">
        <v>137</v>
      </c>
      <c r="BE223" s="200">
        <f>IF(N223="základní",J223,0)</f>
        <v>0</v>
      </c>
      <c r="BF223" s="200">
        <f>IF(N223="snížená",J223,0)</f>
        <v>0</v>
      </c>
      <c r="BG223" s="200">
        <f>IF(N223="zákl. přenesená",J223,0)</f>
        <v>0</v>
      </c>
      <c r="BH223" s="200">
        <f>IF(N223="sníž. přenesená",J223,0)</f>
        <v>0</v>
      </c>
      <c r="BI223" s="200">
        <f>IF(N223="nulová",J223,0)</f>
        <v>0</v>
      </c>
      <c r="BJ223" s="17" t="s">
        <v>145</v>
      </c>
      <c r="BK223" s="200">
        <f>ROUND(I223*H223,2)</f>
        <v>0</v>
      </c>
      <c r="BL223" s="17" t="s">
        <v>144</v>
      </c>
      <c r="BM223" s="199" t="s">
        <v>280</v>
      </c>
    </row>
    <row r="224" spans="1:65" s="14" customFormat="1">
      <c r="B224" s="212"/>
      <c r="C224" s="213"/>
      <c r="D224" s="203" t="s">
        <v>147</v>
      </c>
      <c r="E224" s="214" t="s">
        <v>1</v>
      </c>
      <c r="F224" s="215" t="s">
        <v>182</v>
      </c>
      <c r="G224" s="213"/>
      <c r="H224" s="216">
        <v>96</v>
      </c>
      <c r="I224" s="217"/>
      <c r="J224" s="213"/>
      <c r="K224" s="213"/>
      <c r="L224" s="218"/>
      <c r="M224" s="219"/>
      <c r="N224" s="220"/>
      <c r="O224" s="220"/>
      <c r="P224" s="220"/>
      <c r="Q224" s="220"/>
      <c r="R224" s="220"/>
      <c r="S224" s="220"/>
      <c r="T224" s="221"/>
      <c r="AT224" s="222" t="s">
        <v>147</v>
      </c>
      <c r="AU224" s="222" t="s">
        <v>145</v>
      </c>
      <c r="AV224" s="14" t="s">
        <v>145</v>
      </c>
      <c r="AW224" s="14" t="s">
        <v>30</v>
      </c>
      <c r="AX224" s="14" t="s">
        <v>73</v>
      </c>
      <c r="AY224" s="222" t="s">
        <v>137</v>
      </c>
    </row>
    <row r="225" spans="1:65" s="15" customFormat="1">
      <c r="B225" s="223"/>
      <c r="C225" s="224"/>
      <c r="D225" s="203" t="s">
        <v>147</v>
      </c>
      <c r="E225" s="225" t="s">
        <v>1</v>
      </c>
      <c r="F225" s="226" t="s">
        <v>150</v>
      </c>
      <c r="G225" s="224"/>
      <c r="H225" s="227">
        <v>96</v>
      </c>
      <c r="I225" s="228"/>
      <c r="J225" s="224"/>
      <c r="K225" s="224"/>
      <c r="L225" s="229"/>
      <c r="M225" s="230"/>
      <c r="N225" s="231"/>
      <c r="O225" s="231"/>
      <c r="P225" s="231"/>
      <c r="Q225" s="231"/>
      <c r="R225" s="231"/>
      <c r="S225" s="231"/>
      <c r="T225" s="232"/>
      <c r="AT225" s="233" t="s">
        <v>147</v>
      </c>
      <c r="AU225" s="233" t="s">
        <v>145</v>
      </c>
      <c r="AV225" s="15" t="s">
        <v>144</v>
      </c>
      <c r="AW225" s="15" t="s">
        <v>30</v>
      </c>
      <c r="AX225" s="15" t="s">
        <v>81</v>
      </c>
      <c r="AY225" s="233" t="s">
        <v>137</v>
      </c>
    </row>
    <row r="226" spans="1:65" s="2" customFormat="1" ht="21.75" customHeight="1">
      <c r="A226" s="34"/>
      <c r="B226" s="35"/>
      <c r="C226" s="187" t="s">
        <v>281</v>
      </c>
      <c r="D226" s="187" t="s">
        <v>140</v>
      </c>
      <c r="E226" s="188" t="s">
        <v>282</v>
      </c>
      <c r="F226" s="189" t="s">
        <v>283</v>
      </c>
      <c r="G226" s="190" t="s">
        <v>262</v>
      </c>
      <c r="H226" s="191">
        <v>1.2</v>
      </c>
      <c r="I226" s="192"/>
      <c r="J226" s="193">
        <f>ROUND(I226*H226,2)</f>
        <v>0</v>
      </c>
      <c r="K226" s="194"/>
      <c r="L226" s="39"/>
      <c r="M226" s="195" t="s">
        <v>1</v>
      </c>
      <c r="N226" s="196" t="s">
        <v>39</v>
      </c>
      <c r="O226" s="71"/>
      <c r="P226" s="197">
        <f>O226*H226</f>
        <v>0</v>
      </c>
      <c r="Q226" s="197">
        <v>9.3000000000000005E-4</v>
      </c>
      <c r="R226" s="197">
        <f>Q226*H226</f>
        <v>1.116E-3</v>
      </c>
      <c r="S226" s="197">
        <v>7.0000000000000007E-2</v>
      </c>
      <c r="T226" s="198">
        <f>S226*H226</f>
        <v>8.4000000000000005E-2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9" t="s">
        <v>144</v>
      </c>
      <c r="AT226" s="199" t="s">
        <v>140</v>
      </c>
      <c r="AU226" s="199" t="s">
        <v>145</v>
      </c>
      <c r="AY226" s="17" t="s">
        <v>137</v>
      </c>
      <c r="BE226" s="200">
        <f>IF(N226="základní",J226,0)</f>
        <v>0</v>
      </c>
      <c r="BF226" s="200">
        <f>IF(N226="snížená",J226,0)</f>
        <v>0</v>
      </c>
      <c r="BG226" s="200">
        <f>IF(N226="zákl. přenesená",J226,0)</f>
        <v>0</v>
      </c>
      <c r="BH226" s="200">
        <f>IF(N226="sníž. přenesená",J226,0)</f>
        <v>0</v>
      </c>
      <c r="BI226" s="200">
        <f>IF(N226="nulová",J226,0)</f>
        <v>0</v>
      </c>
      <c r="BJ226" s="17" t="s">
        <v>145</v>
      </c>
      <c r="BK226" s="200">
        <f>ROUND(I226*H226,2)</f>
        <v>0</v>
      </c>
      <c r="BL226" s="17" t="s">
        <v>144</v>
      </c>
      <c r="BM226" s="199" t="s">
        <v>284</v>
      </c>
    </row>
    <row r="227" spans="1:65" s="14" customFormat="1">
      <c r="B227" s="212"/>
      <c r="C227" s="213"/>
      <c r="D227" s="203" t="s">
        <v>147</v>
      </c>
      <c r="E227" s="214" t="s">
        <v>1</v>
      </c>
      <c r="F227" s="215" t="s">
        <v>285</v>
      </c>
      <c r="G227" s="213"/>
      <c r="H227" s="216">
        <v>1.2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147</v>
      </c>
      <c r="AU227" s="222" t="s">
        <v>145</v>
      </c>
      <c r="AV227" s="14" t="s">
        <v>145</v>
      </c>
      <c r="AW227" s="14" t="s">
        <v>30</v>
      </c>
      <c r="AX227" s="14" t="s">
        <v>73</v>
      </c>
      <c r="AY227" s="222" t="s">
        <v>137</v>
      </c>
    </row>
    <row r="228" spans="1:65" s="15" customFormat="1">
      <c r="B228" s="223"/>
      <c r="C228" s="224"/>
      <c r="D228" s="203" t="s">
        <v>147</v>
      </c>
      <c r="E228" s="225" t="s">
        <v>1</v>
      </c>
      <c r="F228" s="226" t="s">
        <v>150</v>
      </c>
      <c r="G228" s="224"/>
      <c r="H228" s="227">
        <v>1.2</v>
      </c>
      <c r="I228" s="228"/>
      <c r="J228" s="224"/>
      <c r="K228" s="224"/>
      <c r="L228" s="229"/>
      <c r="M228" s="230"/>
      <c r="N228" s="231"/>
      <c r="O228" s="231"/>
      <c r="P228" s="231"/>
      <c r="Q228" s="231"/>
      <c r="R228" s="231"/>
      <c r="S228" s="231"/>
      <c r="T228" s="232"/>
      <c r="AT228" s="233" t="s">
        <v>147</v>
      </c>
      <c r="AU228" s="233" t="s">
        <v>145</v>
      </c>
      <c r="AV228" s="15" t="s">
        <v>144</v>
      </c>
      <c r="AW228" s="15" t="s">
        <v>30</v>
      </c>
      <c r="AX228" s="15" t="s">
        <v>81</v>
      </c>
      <c r="AY228" s="233" t="s">
        <v>137</v>
      </c>
    </row>
    <row r="229" spans="1:65" s="12" customFormat="1" ht="22.9" customHeight="1">
      <c r="B229" s="171"/>
      <c r="C229" s="172"/>
      <c r="D229" s="173" t="s">
        <v>72</v>
      </c>
      <c r="E229" s="185" t="s">
        <v>286</v>
      </c>
      <c r="F229" s="185" t="s">
        <v>287</v>
      </c>
      <c r="G229" s="172"/>
      <c r="H229" s="172"/>
      <c r="I229" s="175"/>
      <c r="J229" s="186">
        <f>BK229</f>
        <v>0</v>
      </c>
      <c r="K229" s="172"/>
      <c r="L229" s="177"/>
      <c r="M229" s="178"/>
      <c r="N229" s="179"/>
      <c r="O229" s="179"/>
      <c r="P229" s="180">
        <f>SUM(P230:P242)</f>
        <v>0</v>
      </c>
      <c r="Q229" s="179"/>
      <c r="R229" s="180">
        <f>SUM(R230:R242)</f>
        <v>0</v>
      </c>
      <c r="S229" s="179"/>
      <c r="T229" s="181">
        <f>SUM(T230:T242)</f>
        <v>0</v>
      </c>
      <c r="AR229" s="182" t="s">
        <v>81</v>
      </c>
      <c r="AT229" s="183" t="s">
        <v>72</v>
      </c>
      <c r="AU229" s="183" t="s">
        <v>81</v>
      </c>
      <c r="AY229" s="182" t="s">
        <v>137</v>
      </c>
      <c r="BK229" s="184">
        <f>SUM(BK230:BK242)</f>
        <v>0</v>
      </c>
    </row>
    <row r="230" spans="1:65" s="2" customFormat="1" ht="21.75" customHeight="1">
      <c r="A230" s="34"/>
      <c r="B230" s="35"/>
      <c r="C230" s="187" t="s">
        <v>288</v>
      </c>
      <c r="D230" s="187" t="s">
        <v>140</v>
      </c>
      <c r="E230" s="188" t="s">
        <v>289</v>
      </c>
      <c r="F230" s="189" t="s">
        <v>290</v>
      </c>
      <c r="G230" s="190" t="s">
        <v>195</v>
      </c>
      <c r="H230" s="191">
        <v>28.288</v>
      </c>
      <c r="I230" s="192"/>
      <c r="J230" s="193">
        <f>ROUND(I230*H230,2)</f>
        <v>0</v>
      </c>
      <c r="K230" s="194"/>
      <c r="L230" s="39"/>
      <c r="M230" s="195" t="s">
        <v>1</v>
      </c>
      <c r="N230" s="196" t="s">
        <v>39</v>
      </c>
      <c r="O230" s="71"/>
      <c r="P230" s="197">
        <f>O230*H230</f>
        <v>0</v>
      </c>
      <c r="Q230" s="197">
        <v>0</v>
      </c>
      <c r="R230" s="197">
        <f>Q230*H230</f>
        <v>0</v>
      </c>
      <c r="S230" s="197">
        <v>0</v>
      </c>
      <c r="T230" s="19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9" t="s">
        <v>144</v>
      </c>
      <c r="AT230" s="199" t="s">
        <v>140</v>
      </c>
      <c r="AU230" s="199" t="s">
        <v>145</v>
      </c>
      <c r="AY230" s="17" t="s">
        <v>137</v>
      </c>
      <c r="BE230" s="200">
        <f>IF(N230="základní",J230,0)</f>
        <v>0</v>
      </c>
      <c r="BF230" s="200">
        <f>IF(N230="snížená",J230,0)</f>
        <v>0</v>
      </c>
      <c r="BG230" s="200">
        <f>IF(N230="zákl. přenesená",J230,0)</f>
        <v>0</v>
      </c>
      <c r="BH230" s="200">
        <f>IF(N230="sníž. přenesená",J230,0)</f>
        <v>0</v>
      </c>
      <c r="BI230" s="200">
        <f>IF(N230="nulová",J230,0)</f>
        <v>0</v>
      </c>
      <c r="BJ230" s="17" t="s">
        <v>145</v>
      </c>
      <c r="BK230" s="200">
        <f>ROUND(I230*H230,2)</f>
        <v>0</v>
      </c>
      <c r="BL230" s="17" t="s">
        <v>144</v>
      </c>
      <c r="BM230" s="199" t="s">
        <v>291</v>
      </c>
    </row>
    <row r="231" spans="1:65" s="2" customFormat="1" ht="21.75" customHeight="1">
      <c r="A231" s="34"/>
      <c r="B231" s="35"/>
      <c r="C231" s="187" t="s">
        <v>292</v>
      </c>
      <c r="D231" s="187" t="s">
        <v>140</v>
      </c>
      <c r="E231" s="188" t="s">
        <v>293</v>
      </c>
      <c r="F231" s="189" t="s">
        <v>294</v>
      </c>
      <c r="G231" s="190" t="s">
        <v>195</v>
      </c>
      <c r="H231" s="191">
        <v>28.288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39</v>
      </c>
      <c r="O231" s="71"/>
      <c r="P231" s="197">
        <f>O231*H231</f>
        <v>0</v>
      </c>
      <c r="Q231" s="197">
        <v>0</v>
      </c>
      <c r="R231" s="197">
        <f>Q231*H231</f>
        <v>0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144</v>
      </c>
      <c r="AT231" s="199" t="s">
        <v>140</v>
      </c>
      <c r="AU231" s="199" t="s">
        <v>145</v>
      </c>
      <c r="AY231" s="17" t="s">
        <v>137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145</v>
      </c>
      <c r="BK231" s="200">
        <f>ROUND(I231*H231,2)</f>
        <v>0</v>
      </c>
      <c r="BL231" s="17" t="s">
        <v>144</v>
      </c>
      <c r="BM231" s="199" t="s">
        <v>295</v>
      </c>
    </row>
    <row r="232" spans="1:65" s="2" customFormat="1" ht="21.75" customHeight="1">
      <c r="A232" s="34"/>
      <c r="B232" s="35"/>
      <c r="C232" s="187" t="s">
        <v>296</v>
      </c>
      <c r="D232" s="187" t="s">
        <v>140</v>
      </c>
      <c r="E232" s="188" t="s">
        <v>297</v>
      </c>
      <c r="F232" s="189" t="s">
        <v>298</v>
      </c>
      <c r="G232" s="190" t="s">
        <v>195</v>
      </c>
      <c r="H232" s="191">
        <v>537.47199999999998</v>
      </c>
      <c r="I232" s="192"/>
      <c r="J232" s="193">
        <f>ROUND(I232*H232,2)</f>
        <v>0</v>
      </c>
      <c r="K232" s="194"/>
      <c r="L232" s="39"/>
      <c r="M232" s="195" t="s">
        <v>1</v>
      </c>
      <c r="N232" s="196" t="s">
        <v>39</v>
      </c>
      <c r="O232" s="71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9" t="s">
        <v>144</v>
      </c>
      <c r="AT232" s="199" t="s">
        <v>140</v>
      </c>
      <c r="AU232" s="199" t="s">
        <v>145</v>
      </c>
      <c r="AY232" s="17" t="s">
        <v>137</v>
      </c>
      <c r="BE232" s="200">
        <f>IF(N232="základní",J232,0)</f>
        <v>0</v>
      </c>
      <c r="BF232" s="200">
        <f>IF(N232="snížená",J232,0)</f>
        <v>0</v>
      </c>
      <c r="BG232" s="200">
        <f>IF(N232="zákl. přenesená",J232,0)</f>
        <v>0</v>
      </c>
      <c r="BH232" s="200">
        <f>IF(N232="sníž. přenesená",J232,0)</f>
        <v>0</v>
      </c>
      <c r="BI232" s="200">
        <f>IF(N232="nulová",J232,0)</f>
        <v>0</v>
      </c>
      <c r="BJ232" s="17" t="s">
        <v>145</v>
      </c>
      <c r="BK232" s="200">
        <f>ROUND(I232*H232,2)</f>
        <v>0</v>
      </c>
      <c r="BL232" s="17" t="s">
        <v>144</v>
      </c>
      <c r="BM232" s="199" t="s">
        <v>299</v>
      </c>
    </row>
    <row r="233" spans="1:65" s="14" customFormat="1">
      <c r="B233" s="212"/>
      <c r="C233" s="213"/>
      <c r="D233" s="203" t="s">
        <v>147</v>
      </c>
      <c r="E233" s="213"/>
      <c r="F233" s="215" t="s">
        <v>300</v>
      </c>
      <c r="G233" s="213"/>
      <c r="H233" s="216">
        <v>537.47199999999998</v>
      </c>
      <c r="I233" s="217"/>
      <c r="J233" s="213"/>
      <c r="K233" s="213"/>
      <c r="L233" s="218"/>
      <c r="M233" s="219"/>
      <c r="N233" s="220"/>
      <c r="O233" s="220"/>
      <c r="P233" s="220"/>
      <c r="Q233" s="220"/>
      <c r="R233" s="220"/>
      <c r="S233" s="220"/>
      <c r="T233" s="221"/>
      <c r="AT233" s="222" t="s">
        <v>147</v>
      </c>
      <c r="AU233" s="222" t="s">
        <v>145</v>
      </c>
      <c r="AV233" s="14" t="s">
        <v>145</v>
      </c>
      <c r="AW233" s="14" t="s">
        <v>4</v>
      </c>
      <c r="AX233" s="14" t="s">
        <v>81</v>
      </c>
      <c r="AY233" s="222" t="s">
        <v>137</v>
      </c>
    </row>
    <row r="234" spans="1:65" s="2" customFormat="1" ht="33" customHeight="1">
      <c r="A234" s="34"/>
      <c r="B234" s="35"/>
      <c r="C234" s="187" t="s">
        <v>301</v>
      </c>
      <c r="D234" s="187" t="s">
        <v>140</v>
      </c>
      <c r="E234" s="188" t="s">
        <v>302</v>
      </c>
      <c r="F234" s="189" t="s">
        <v>303</v>
      </c>
      <c r="G234" s="190" t="s">
        <v>195</v>
      </c>
      <c r="H234" s="191">
        <v>5.85</v>
      </c>
      <c r="I234" s="192"/>
      <c r="J234" s="193">
        <f>ROUND(I234*H234,2)</f>
        <v>0</v>
      </c>
      <c r="K234" s="194"/>
      <c r="L234" s="39"/>
      <c r="M234" s="195" t="s">
        <v>1</v>
      </c>
      <c r="N234" s="196" t="s">
        <v>39</v>
      </c>
      <c r="O234" s="71"/>
      <c r="P234" s="197">
        <f>O234*H234</f>
        <v>0</v>
      </c>
      <c r="Q234" s="197">
        <v>0</v>
      </c>
      <c r="R234" s="197">
        <f>Q234*H234</f>
        <v>0</v>
      </c>
      <c r="S234" s="197">
        <v>0</v>
      </c>
      <c r="T234" s="19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9" t="s">
        <v>144</v>
      </c>
      <c r="AT234" s="199" t="s">
        <v>140</v>
      </c>
      <c r="AU234" s="199" t="s">
        <v>145</v>
      </c>
      <c r="AY234" s="17" t="s">
        <v>137</v>
      </c>
      <c r="BE234" s="200">
        <f>IF(N234="základní",J234,0)</f>
        <v>0</v>
      </c>
      <c r="BF234" s="200">
        <f>IF(N234="snížená",J234,0)</f>
        <v>0</v>
      </c>
      <c r="BG234" s="200">
        <f>IF(N234="zákl. přenesená",J234,0)</f>
        <v>0</v>
      </c>
      <c r="BH234" s="200">
        <f>IF(N234="sníž. přenesená",J234,0)</f>
        <v>0</v>
      </c>
      <c r="BI234" s="200">
        <f>IF(N234="nulová",J234,0)</f>
        <v>0</v>
      </c>
      <c r="BJ234" s="17" t="s">
        <v>145</v>
      </c>
      <c r="BK234" s="200">
        <f>ROUND(I234*H234,2)</f>
        <v>0</v>
      </c>
      <c r="BL234" s="17" t="s">
        <v>144</v>
      </c>
      <c r="BM234" s="199" t="s">
        <v>304</v>
      </c>
    </row>
    <row r="235" spans="1:65" s="14" customFormat="1">
      <c r="B235" s="212"/>
      <c r="C235" s="213"/>
      <c r="D235" s="203" t="s">
        <v>147</v>
      </c>
      <c r="E235" s="214" t="s">
        <v>1</v>
      </c>
      <c r="F235" s="215" t="s">
        <v>305</v>
      </c>
      <c r="G235" s="213"/>
      <c r="H235" s="216">
        <v>5.85</v>
      </c>
      <c r="I235" s="217"/>
      <c r="J235" s="213"/>
      <c r="K235" s="213"/>
      <c r="L235" s="218"/>
      <c r="M235" s="219"/>
      <c r="N235" s="220"/>
      <c r="O235" s="220"/>
      <c r="P235" s="220"/>
      <c r="Q235" s="220"/>
      <c r="R235" s="220"/>
      <c r="S235" s="220"/>
      <c r="T235" s="221"/>
      <c r="AT235" s="222" t="s">
        <v>147</v>
      </c>
      <c r="AU235" s="222" t="s">
        <v>145</v>
      </c>
      <c r="AV235" s="14" t="s">
        <v>145</v>
      </c>
      <c r="AW235" s="14" t="s">
        <v>30</v>
      </c>
      <c r="AX235" s="14" t="s">
        <v>73</v>
      </c>
      <c r="AY235" s="222" t="s">
        <v>137</v>
      </c>
    </row>
    <row r="236" spans="1:65" s="15" customFormat="1">
      <c r="B236" s="223"/>
      <c r="C236" s="224"/>
      <c r="D236" s="203" t="s">
        <v>147</v>
      </c>
      <c r="E236" s="225" t="s">
        <v>1</v>
      </c>
      <c r="F236" s="226" t="s">
        <v>150</v>
      </c>
      <c r="G236" s="224"/>
      <c r="H236" s="227">
        <v>5.85</v>
      </c>
      <c r="I236" s="228"/>
      <c r="J236" s="224"/>
      <c r="K236" s="224"/>
      <c r="L236" s="229"/>
      <c r="M236" s="230"/>
      <c r="N236" s="231"/>
      <c r="O236" s="231"/>
      <c r="P236" s="231"/>
      <c r="Q236" s="231"/>
      <c r="R236" s="231"/>
      <c r="S236" s="231"/>
      <c r="T236" s="232"/>
      <c r="AT236" s="233" t="s">
        <v>147</v>
      </c>
      <c r="AU236" s="233" t="s">
        <v>145</v>
      </c>
      <c r="AV236" s="15" t="s">
        <v>144</v>
      </c>
      <c r="AW236" s="15" t="s">
        <v>30</v>
      </c>
      <c r="AX236" s="15" t="s">
        <v>81</v>
      </c>
      <c r="AY236" s="233" t="s">
        <v>137</v>
      </c>
    </row>
    <row r="237" spans="1:65" s="2" customFormat="1" ht="33" customHeight="1">
      <c r="A237" s="34"/>
      <c r="B237" s="35"/>
      <c r="C237" s="187" t="s">
        <v>306</v>
      </c>
      <c r="D237" s="187" t="s">
        <v>140</v>
      </c>
      <c r="E237" s="188" t="s">
        <v>307</v>
      </c>
      <c r="F237" s="189" t="s">
        <v>308</v>
      </c>
      <c r="G237" s="190" t="s">
        <v>195</v>
      </c>
      <c r="H237" s="191">
        <v>3.181</v>
      </c>
      <c r="I237" s="192"/>
      <c r="J237" s="193">
        <f>ROUND(I237*H237,2)</f>
        <v>0</v>
      </c>
      <c r="K237" s="194"/>
      <c r="L237" s="39"/>
      <c r="M237" s="195" t="s">
        <v>1</v>
      </c>
      <c r="N237" s="196" t="s">
        <v>39</v>
      </c>
      <c r="O237" s="71"/>
      <c r="P237" s="197">
        <f>O237*H237</f>
        <v>0</v>
      </c>
      <c r="Q237" s="197">
        <v>0</v>
      </c>
      <c r="R237" s="197">
        <f>Q237*H237</f>
        <v>0</v>
      </c>
      <c r="S237" s="197">
        <v>0</v>
      </c>
      <c r="T237" s="19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9" t="s">
        <v>144</v>
      </c>
      <c r="AT237" s="199" t="s">
        <v>140</v>
      </c>
      <c r="AU237" s="199" t="s">
        <v>145</v>
      </c>
      <c r="AY237" s="17" t="s">
        <v>137</v>
      </c>
      <c r="BE237" s="200">
        <f>IF(N237="základní",J237,0)</f>
        <v>0</v>
      </c>
      <c r="BF237" s="200">
        <f>IF(N237="snížená",J237,0)</f>
        <v>0</v>
      </c>
      <c r="BG237" s="200">
        <f>IF(N237="zákl. přenesená",J237,0)</f>
        <v>0</v>
      </c>
      <c r="BH237" s="200">
        <f>IF(N237="sníž. přenesená",J237,0)</f>
        <v>0</v>
      </c>
      <c r="BI237" s="200">
        <f>IF(N237="nulová",J237,0)</f>
        <v>0</v>
      </c>
      <c r="BJ237" s="17" t="s">
        <v>145</v>
      </c>
      <c r="BK237" s="200">
        <f>ROUND(I237*H237,2)</f>
        <v>0</v>
      </c>
      <c r="BL237" s="17" t="s">
        <v>144</v>
      </c>
      <c r="BM237" s="199" t="s">
        <v>309</v>
      </c>
    </row>
    <row r="238" spans="1:65" s="14" customFormat="1">
      <c r="B238" s="212"/>
      <c r="C238" s="213"/>
      <c r="D238" s="203" t="s">
        <v>147</v>
      </c>
      <c r="E238" s="214" t="s">
        <v>1</v>
      </c>
      <c r="F238" s="215" t="s">
        <v>310</v>
      </c>
      <c r="G238" s="213"/>
      <c r="H238" s="216">
        <v>3.181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147</v>
      </c>
      <c r="AU238" s="222" t="s">
        <v>145</v>
      </c>
      <c r="AV238" s="14" t="s">
        <v>145</v>
      </c>
      <c r="AW238" s="14" t="s">
        <v>30</v>
      </c>
      <c r="AX238" s="14" t="s">
        <v>73</v>
      </c>
      <c r="AY238" s="222" t="s">
        <v>137</v>
      </c>
    </row>
    <row r="239" spans="1:65" s="15" customFormat="1">
      <c r="B239" s="223"/>
      <c r="C239" s="224"/>
      <c r="D239" s="203" t="s">
        <v>147</v>
      </c>
      <c r="E239" s="225" t="s">
        <v>1</v>
      </c>
      <c r="F239" s="226" t="s">
        <v>150</v>
      </c>
      <c r="G239" s="224"/>
      <c r="H239" s="227">
        <v>3.181</v>
      </c>
      <c r="I239" s="228"/>
      <c r="J239" s="224"/>
      <c r="K239" s="224"/>
      <c r="L239" s="229"/>
      <c r="M239" s="230"/>
      <c r="N239" s="231"/>
      <c r="O239" s="231"/>
      <c r="P239" s="231"/>
      <c r="Q239" s="231"/>
      <c r="R239" s="231"/>
      <c r="S239" s="231"/>
      <c r="T239" s="232"/>
      <c r="AT239" s="233" t="s">
        <v>147</v>
      </c>
      <c r="AU239" s="233" t="s">
        <v>145</v>
      </c>
      <c r="AV239" s="15" t="s">
        <v>144</v>
      </c>
      <c r="AW239" s="15" t="s">
        <v>30</v>
      </c>
      <c r="AX239" s="15" t="s">
        <v>81</v>
      </c>
      <c r="AY239" s="233" t="s">
        <v>137</v>
      </c>
    </row>
    <row r="240" spans="1:65" s="2" customFormat="1" ht="33" customHeight="1">
      <c r="A240" s="34"/>
      <c r="B240" s="35"/>
      <c r="C240" s="187" t="s">
        <v>311</v>
      </c>
      <c r="D240" s="187" t="s">
        <v>140</v>
      </c>
      <c r="E240" s="188" t="s">
        <v>312</v>
      </c>
      <c r="F240" s="189" t="s">
        <v>313</v>
      </c>
      <c r="G240" s="190" t="s">
        <v>195</v>
      </c>
      <c r="H240" s="191">
        <v>19.257000000000001</v>
      </c>
      <c r="I240" s="192"/>
      <c r="J240" s="193">
        <f>ROUND(I240*H240,2)</f>
        <v>0</v>
      </c>
      <c r="K240" s="194"/>
      <c r="L240" s="39"/>
      <c r="M240" s="195" t="s">
        <v>1</v>
      </c>
      <c r="N240" s="196" t="s">
        <v>39</v>
      </c>
      <c r="O240" s="71"/>
      <c r="P240" s="197">
        <f>O240*H240</f>
        <v>0</v>
      </c>
      <c r="Q240" s="197">
        <v>0</v>
      </c>
      <c r="R240" s="197">
        <f>Q240*H240</f>
        <v>0</v>
      </c>
      <c r="S240" s="197">
        <v>0</v>
      </c>
      <c r="T240" s="19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9" t="s">
        <v>144</v>
      </c>
      <c r="AT240" s="199" t="s">
        <v>140</v>
      </c>
      <c r="AU240" s="199" t="s">
        <v>145</v>
      </c>
      <c r="AY240" s="17" t="s">
        <v>137</v>
      </c>
      <c r="BE240" s="200">
        <f>IF(N240="základní",J240,0)</f>
        <v>0</v>
      </c>
      <c r="BF240" s="200">
        <f>IF(N240="snížená",J240,0)</f>
        <v>0</v>
      </c>
      <c r="BG240" s="200">
        <f>IF(N240="zákl. přenesená",J240,0)</f>
        <v>0</v>
      </c>
      <c r="BH240" s="200">
        <f>IF(N240="sníž. přenesená",J240,0)</f>
        <v>0</v>
      </c>
      <c r="BI240" s="200">
        <f>IF(N240="nulová",J240,0)</f>
        <v>0</v>
      </c>
      <c r="BJ240" s="17" t="s">
        <v>145</v>
      </c>
      <c r="BK240" s="200">
        <f>ROUND(I240*H240,2)</f>
        <v>0</v>
      </c>
      <c r="BL240" s="17" t="s">
        <v>144</v>
      </c>
      <c r="BM240" s="199" t="s">
        <v>314</v>
      </c>
    </row>
    <row r="241" spans="1:65" s="14" customFormat="1">
      <c r="B241" s="212"/>
      <c r="C241" s="213"/>
      <c r="D241" s="203" t="s">
        <v>147</v>
      </c>
      <c r="E241" s="214" t="s">
        <v>1</v>
      </c>
      <c r="F241" s="215" t="s">
        <v>315</v>
      </c>
      <c r="G241" s="213"/>
      <c r="H241" s="216">
        <v>19.257000000000001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147</v>
      </c>
      <c r="AU241" s="222" t="s">
        <v>145</v>
      </c>
      <c r="AV241" s="14" t="s">
        <v>145</v>
      </c>
      <c r="AW241" s="14" t="s">
        <v>30</v>
      </c>
      <c r="AX241" s="14" t="s">
        <v>73</v>
      </c>
      <c r="AY241" s="222" t="s">
        <v>137</v>
      </c>
    </row>
    <row r="242" spans="1:65" s="15" customFormat="1">
      <c r="B242" s="223"/>
      <c r="C242" s="224"/>
      <c r="D242" s="203" t="s">
        <v>147</v>
      </c>
      <c r="E242" s="225" t="s">
        <v>1</v>
      </c>
      <c r="F242" s="226" t="s">
        <v>150</v>
      </c>
      <c r="G242" s="224"/>
      <c r="H242" s="227">
        <v>19.257000000000001</v>
      </c>
      <c r="I242" s="228"/>
      <c r="J242" s="224"/>
      <c r="K242" s="224"/>
      <c r="L242" s="229"/>
      <c r="M242" s="230"/>
      <c r="N242" s="231"/>
      <c r="O242" s="231"/>
      <c r="P242" s="231"/>
      <c r="Q242" s="231"/>
      <c r="R242" s="231"/>
      <c r="S242" s="231"/>
      <c r="T242" s="232"/>
      <c r="AT242" s="233" t="s">
        <v>147</v>
      </c>
      <c r="AU242" s="233" t="s">
        <v>145</v>
      </c>
      <c r="AV242" s="15" t="s">
        <v>144</v>
      </c>
      <c r="AW242" s="15" t="s">
        <v>30</v>
      </c>
      <c r="AX242" s="15" t="s">
        <v>81</v>
      </c>
      <c r="AY242" s="233" t="s">
        <v>137</v>
      </c>
    </row>
    <row r="243" spans="1:65" s="12" customFormat="1" ht="22.9" customHeight="1">
      <c r="B243" s="171"/>
      <c r="C243" s="172"/>
      <c r="D243" s="173" t="s">
        <v>72</v>
      </c>
      <c r="E243" s="185" t="s">
        <v>316</v>
      </c>
      <c r="F243" s="185" t="s">
        <v>317</v>
      </c>
      <c r="G243" s="172"/>
      <c r="H243" s="172"/>
      <c r="I243" s="175"/>
      <c r="J243" s="186">
        <f>BK243</f>
        <v>0</v>
      </c>
      <c r="K243" s="172"/>
      <c r="L243" s="177"/>
      <c r="M243" s="178"/>
      <c r="N243" s="179"/>
      <c r="O243" s="179"/>
      <c r="P243" s="180">
        <f>P244</f>
        <v>0</v>
      </c>
      <c r="Q243" s="179"/>
      <c r="R243" s="180">
        <f>R244</f>
        <v>0</v>
      </c>
      <c r="S243" s="179"/>
      <c r="T243" s="181">
        <f>T244</f>
        <v>0</v>
      </c>
      <c r="AR243" s="182" t="s">
        <v>81</v>
      </c>
      <c r="AT243" s="183" t="s">
        <v>72</v>
      </c>
      <c r="AU243" s="183" t="s">
        <v>81</v>
      </c>
      <c r="AY243" s="182" t="s">
        <v>137</v>
      </c>
      <c r="BK243" s="184">
        <f>BK244</f>
        <v>0</v>
      </c>
    </row>
    <row r="244" spans="1:65" s="2" customFormat="1" ht="16.5" customHeight="1">
      <c r="A244" s="34"/>
      <c r="B244" s="35"/>
      <c r="C244" s="187" t="s">
        <v>318</v>
      </c>
      <c r="D244" s="187" t="s">
        <v>140</v>
      </c>
      <c r="E244" s="188" t="s">
        <v>319</v>
      </c>
      <c r="F244" s="189" t="s">
        <v>320</v>
      </c>
      <c r="G244" s="190" t="s">
        <v>195</v>
      </c>
      <c r="H244" s="191">
        <v>7.7679999999999998</v>
      </c>
      <c r="I244" s="192"/>
      <c r="J244" s="193">
        <f>ROUND(I244*H244,2)</f>
        <v>0</v>
      </c>
      <c r="K244" s="194"/>
      <c r="L244" s="39"/>
      <c r="M244" s="195" t="s">
        <v>1</v>
      </c>
      <c r="N244" s="196" t="s">
        <v>39</v>
      </c>
      <c r="O244" s="71"/>
      <c r="P244" s="197">
        <f>O244*H244</f>
        <v>0</v>
      </c>
      <c r="Q244" s="197">
        <v>0</v>
      </c>
      <c r="R244" s="197">
        <f>Q244*H244</f>
        <v>0</v>
      </c>
      <c r="S244" s="197">
        <v>0</v>
      </c>
      <c r="T244" s="19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9" t="s">
        <v>144</v>
      </c>
      <c r="AT244" s="199" t="s">
        <v>140</v>
      </c>
      <c r="AU244" s="199" t="s">
        <v>145</v>
      </c>
      <c r="AY244" s="17" t="s">
        <v>137</v>
      </c>
      <c r="BE244" s="200">
        <f>IF(N244="základní",J244,0)</f>
        <v>0</v>
      </c>
      <c r="BF244" s="200">
        <f>IF(N244="snížená",J244,0)</f>
        <v>0</v>
      </c>
      <c r="BG244" s="200">
        <f>IF(N244="zákl. přenesená",J244,0)</f>
        <v>0</v>
      </c>
      <c r="BH244" s="200">
        <f>IF(N244="sníž. přenesená",J244,0)</f>
        <v>0</v>
      </c>
      <c r="BI244" s="200">
        <f>IF(N244="nulová",J244,0)</f>
        <v>0</v>
      </c>
      <c r="BJ244" s="17" t="s">
        <v>145</v>
      </c>
      <c r="BK244" s="200">
        <f>ROUND(I244*H244,2)</f>
        <v>0</v>
      </c>
      <c r="BL244" s="17" t="s">
        <v>144</v>
      </c>
      <c r="BM244" s="199" t="s">
        <v>321</v>
      </c>
    </row>
    <row r="245" spans="1:65" s="12" customFormat="1" ht="25.9" customHeight="1">
      <c r="B245" s="171"/>
      <c r="C245" s="172"/>
      <c r="D245" s="173" t="s">
        <v>72</v>
      </c>
      <c r="E245" s="174" t="s">
        <v>322</v>
      </c>
      <c r="F245" s="174" t="s">
        <v>323</v>
      </c>
      <c r="G245" s="172"/>
      <c r="H245" s="172"/>
      <c r="I245" s="175"/>
      <c r="J245" s="176">
        <f>BK245</f>
        <v>0</v>
      </c>
      <c r="K245" s="172"/>
      <c r="L245" s="177"/>
      <c r="M245" s="178"/>
      <c r="N245" s="179"/>
      <c r="O245" s="179"/>
      <c r="P245" s="180">
        <f>P246+P255+P280+P293+P315+P319+P338+P344</f>
        <v>0</v>
      </c>
      <c r="Q245" s="179"/>
      <c r="R245" s="180">
        <f>R246+R255+R280+R293+R315+R319+R338+R344</f>
        <v>11.586800119999999</v>
      </c>
      <c r="S245" s="179"/>
      <c r="T245" s="181">
        <f>T246+T255+T280+T293+T315+T319+T338+T344</f>
        <v>1.8508499999999999</v>
      </c>
      <c r="AR245" s="182" t="s">
        <v>145</v>
      </c>
      <c r="AT245" s="183" t="s">
        <v>72</v>
      </c>
      <c r="AU245" s="183" t="s">
        <v>73</v>
      </c>
      <c r="AY245" s="182" t="s">
        <v>137</v>
      </c>
      <c r="BK245" s="184">
        <f>BK246+BK255+BK280+BK293+BK315+BK319+BK338+BK344</f>
        <v>0</v>
      </c>
    </row>
    <row r="246" spans="1:65" s="12" customFormat="1" ht="22.9" customHeight="1">
      <c r="B246" s="171"/>
      <c r="C246" s="172"/>
      <c r="D246" s="173" t="s">
        <v>72</v>
      </c>
      <c r="E246" s="185" t="s">
        <v>324</v>
      </c>
      <c r="F246" s="185" t="s">
        <v>325</v>
      </c>
      <c r="G246" s="172"/>
      <c r="H246" s="172"/>
      <c r="I246" s="175"/>
      <c r="J246" s="186">
        <f>BK246</f>
        <v>0</v>
      </c>
      <c r="K246" s="172"/>
      <c r="L246" s="177"/>
      <c r="M246" s="178"/>
      <c r="N246" s="179"/>
      <c r="O246" s="179"/>
      <c r="P246" s="180">
        <f>SUM(P247:P254)</f>
        <v>0</v>
      </c>
      <c r="Q246" s="179"/>
      <c r="R246" s="180">
        <f>SUM(R247:R254)</f>
        <v>0</v>
      </c>
      <c r="S246" s="179"/>
      <c r="T246" s="181">
        <f>SUM(T247:T254)</f>
        <v>0.72</v>
      </c>
      <c r="AR246" s="182" t="s">
        <v>145</v>
      </c>
      <c r="AT246" s="183" t="s">
        <v>72</v>
      </c>
      <c r="AU246" s="183" t="s">
        <v>81</v>
      </c>
      <c r="AY246" s="182" t="s">
        <v>137</v>
      </c>
      <c r="BK246" s="184">
        <f>SUM(BK247:BK254)</f>
        <v>0</v>
      </c>
    </row>
    <row r="247" spans="1:65" s="2" customFormat="1" ht="16.5" customHeight="1">
      <c r="A247" s="34"/>
      <c r="B247" s="35"/>
      <c r="C247" s="187" t="s">
        <v>326</v>
      </c>
      <c r="D247" s="187" t="s">
        <v>140</v>
      </c>
      <c r="E247" s="188" t="s">
        <v>327</v>
      </c>
      <c r="F247" s="189" t="s">
        <v>328</v>
      </c>
      <c r="G247" s="190" t="s">
        <v>329</v>
      </c>
      <c r="H247" s="191">
        <v>72</v>
      </c>
      <c r="I247" s="192"/>
      <c r="J247" s="193">
        <f>ROUND(I247*H247,2)</f>
        <v>0</v>
      </c>
      <c r="K247" s="194"/>
      <c r="L247" s="39"/>
      <c r="M247" s="195" t="s">
        <v>1</v>
      </c>
      <c r="N247" s="196" t="s">
        <v>39</v>
      </c>
      <c r="O247" s="71"/>
      <c r="P247" s="197">
        <f>O247*H247</f>
        <v>0</v>
      </c>
      <c r="Q247" s="197">
        <v>0</v>
      </c>
      <c r="R247" s="197">
        <f>Q247*H247</f>
        <v>0</v>
      </c>
      <c r="S247" s="197">
        <v>0</v>
      </c>
      <c r="T247" s="19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9" t="s">
        <v>224</v>
      </c>
      <c r="AT247" s="199" t="s">
        <v>140</v>
      </c>
      <c r="AU247" s="199" t="s">
        <v>145</v>
      </c>
      <c r="AY247" s="17" t="s">
        <v>137</v>
      </c>
      <c r="BE247" s="200">
        <f>IF(N247="základní",J247,0)</f>
        <v>0</v>
      </c>
      <c r="BF247" s="200">
        <f>IF(N247="snížená",J247,0)</f>
        <v>0</v>
      </c>
      <c r="BG247" s="200">
        <f>IF(N247="zákl. přenesená",J247,0)</f>
        <v>0</v>
      </c>
      <c r="BH247" s="200">
        <f>IF(N247="sníž. přenesená",J247,0)</f>
        <v>0</v>
      </c>
      <c r="BI247" s="200">
        <f>IF(N247="nulová",J247,0)</f>
        <v>0</v>
      </c>
      <c r="BJ247" s="17" t="s">
        <v>145</v>
      </c>
      <c r="BK247" s="200">
        <f>ROUND(I247*H247,2)</f>
        <v>0</v>
      </c>
      <c r="BL247" s="17" t="s">
        <v>224</v>
      </c>
      <c r="BM247" s="199" t="s">
        <v>330</v>
      </c>
    </row>
    <row r="248" spans="1:65" s="13" customFormat="1">
      <c r="B248" s="201"/>
      <c r="C248" s="202"/>
      <c r="D248" s="203" t="s">
        <v>147</v>
      </c>
      <c r="E248" s="204" t="s">
        <v>1</v>
      </c>
      <c r="F248" s="205" t="s">
        <v>148</v>
      </c>
      <c r="G248" s="202"/>
      <c r="H248" s="204" t="s">
        <v>1</v>
      </c>
      <c r="I248" s="206"/>
      <c r="J248" s="202"/>
      <c r="K248" s="202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147</v>
      </c>
      <c r="AU248" s="211" t="s">
        <v>145</v>
      </c>
      <c r="AV248" s="13" t="s">
        <v>81</v>
      </c>
      <c r="AW248" s="13" t="s">
        <v>30</v>
      </c>
      <c r="AX248" s="13" t="s">
        <v>73</v>
      </c>
      <c r="AY248" s="211" t="s">
        <v>137</v>
      </c>
    </row>
    <row r="249" spans="1:65" s="14" customFormat="1">
      <c r="B249" s="212"/>
      <c r="C249" s="213"/>
      <c r="D249" s="203" t="s">
        <v>147</v>
      </c>
      <c r="E249" s="214" t="s">
        <v>1</v>
      </c>
      <c r="F249" s="215" t="s">
        <v>331</v>
      </c>
      <c r="G249" s="213"/>
      <c r="H249" s="216">
        <v>72</v>
      </c>
      <c r="I249" s="217"/>
      <c r="J249" s="213"/>
      <c r="K249" s="213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147</v>
      </c>
      <c r="AU249" s="222" t="s">
        <v>145</v>
      </c>
      <c r="AV249" s="14" t="s">
        <v>145</v>
      </c>
      <c r="AW249" s="14" t="s">
        <v>30</v>
      </c>
      <c r="AX249" s="14" t="s">
        <v>73</v>
      </c>
      <c r="AY249" s="222" t="s">
        <v>137</v>
      </c>
    </row>
    <row r="250" spans="1:65" s="15" customFormat="1">
      <c r="B250" s="223"/>
      <c r="C250" s="224"/>
      <c r="D250" s="203" t="s">
        <v>147</v>
      </c>
      <c r="E250" s="225" t="s">
        <v>1</v>
      </c>
      <c r="F250" s="226" t="s">
        <v>150</v>
      </c>
      <c r="G250" s="224"/>
      <c r="H250" s="227">
        <v>72</v>
      </c>
      <c r="I250" s="228"/>
      <c r="J250" s="224"/>
      <c r="K250" s="224"/>
      <c r="L250" s="229"/>
      <c r="M250" s="230"/>
      <c r="N250" s="231"/>
      <c r="O250" s="231"/>
      <c r="P250" s="231"/>
      <c r="Q250" s="231"/>
      <c r="R250" s="231"/>
      <c r="S250" s="231"/>
      <c r="T250" s="232"/>
      <c r="AT250" s="233" t="s">
        <v>147</v>
      </c>
      <c r="AU250" s="233" t="s">
        <v>145</v>
      </c>
      <c r="AV250" s="15" t="s">
        <v>144</v>
      </c>
      <c r="AW250" s="15" t="s">
        <v>30</v>
      </c>
      <c r="AX250" s="15" t="s">
        <v>81</v>
      </c>
      <c r="AY250" s="233" t="s">
        <v>137</v>
      </c>
    </row>
    <row r="251" spans="1:65" s="2" customFormat="1" ht="16.5" customHeight="1">
      <c r="A251" s="34"/>
      <c r="B251" s="35"/>
      <c r="C251" s="187" t="s">
        <v>332</v>
      </c>
      <c r="D251" s="187" t="s">
        <v>140</v>
      </c>
      <c r="E251" s="188" t="s">
        <v>333</v>
      </c>
      <c r="F251" s="189" t="s">
        <v>334</v>
      </c>
      <c r="G251" s="190" t="s">
        <v>329</v>
      </c>
      <c r="H251" s="191">
        <v>24</v>
      </c>
      <c r="I251" s="192"/>
      <c r="J251" s="193">
        <f>ROUND(I251*H251,2)</f>
        <v>0</v>
      </c>
      <c r="K251" s="194"/>
      <c r="L251" s="39"/>
      <c r="M251" s="195" t="s">
        <v>1</v>
      </c>
      <c r="N251" s="196" t="s">
        <v>39</v>
      </c>
      <c r="O251" s="71"/>
      <c r="P251" s="197">
        <f>O251*H251</f>
        <v>0</v>
      </c>
      <c r="Q251" s="197">
        <v>0</v>
      </c>
      <c r="R251" s="197">
        <f>Q251*H251</f>
        <v>0</v>
      </c>
      <c r="S251" s="197">
        <v>0.03</v>
      </c>
      <c r="T251" s="198">
        <f>S251*H251</f>
        <v>0.72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9" t="s">
        <v>224</v>
      </c>
      <c r="AT251" s="199" t="s">
        <v>140</v>
      </c>
      <c r="AU251" s="199" t="s">
        <v>145</v>
      </c>
      <c r="AY251" s="17" t="s">
        <v>137</v>
      </c>
      <c r="BE251" s="200">
        <f>IF(N251="základní",J251,0)</f>
        <v>0</v>
      </c>
      <c r="BF251" s="200">
        <f>IF(N251="snížená",J251,0)</f>
        <v>0</v>
      </c>
      <c r="BG251" s="200">
        <f>IF(N251="zákl. přenesená",J251,0)</f>
        <v>0</v>
      </c>
      <c r="BH251" s="200">
        <f>IF(N251="sníž. přenesená",J251,0)</f>
        <v>0</v>
      </c>
      <c r="BI251" s="200">
        <f>IF(N251="nulová",J251,0)</f>
        <v>0</v>
      </c>
      <c r="BJ251" s="17" t="s">
        <v>145</v>
      </c>
      <c r="BK251" s="200">
        <f>ROUND(I251*H251,2)</f>
        <v>0</v>
      </c>
      <c r="BL251" s="17" t="s">
        <v>224</v>
      </c>
      <c r="BM251" s="199" t="s">
        <v>335</v>
      </c>
    </row>
    <row r="252" spans="1:65" s="13" customFormat="1">
      <c r="B252" s="201"/>
      <c r="C252" s="202"/>
      <c r="D252" s="203" t="s">
        <v>147</v>
      </c>
      <c r="E252" s="204" t="s">
        <v>1</v>
      </c>
      <c r="F252" s="205" t="s">
        <v>148</v>
      </c>
      <c r="G252" s="202"/>
      <c r="H252" s="204" t="s">
        <v>1</v>
      </c>
      <c r="I252" s="206"/>
      <c r="J252" s="202"/>
      <c r="K252" s="202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147</v>
      </c>
      <c r="AU252" s="211" t="s">
        <v>145</v>
      </c>
      <c r="AV252" s="13" t="s">
        <v>81</v>
      </c>
      <c r="AW252" s="13" t="s">
        <v>30</v>
      </c>
      <c r="AX252" s="13" t="s">
        <v>73</v>
      </c>
      <c r="AY252" s="211" t="s">
        <v>137</v>
      </c>
    </row>
    <row r="253" spans="1:65" s="14" customFormat="1">
      <c r="B253" s="212"/>
      <c r="C253" s="213"/>
      <c r="D253" s="203" t="s">
        <v>147</v>
      </c>
      <c r="E253" s="214" t="s">
        <v>1</v>
      </c>
      <c r="F253" s="215" t="s">
        <v>259</v>
      </c>
      <c r="G253" s="213"/>
      <c r="H253" s="216">
        <v>24</v>
      </c>
      <c r="I253" s="217"/>
      <c r="J253" s="213"/>
      <c r="K253" s="213"/>
      <c r="L253" s="218"/>
      <c r="M253" s="219"/>
      <c r="N253" s="220"/>
      <c r="O253" s="220"/>
      <c r="P253" s="220"/>
      <c r="Q253" s="220"/>
      <c r="R253" s="220"/>
      <c r="S253" s="220"/>
      <c r="T253" s="221"/>
      <c r="AT253" s="222" t="s">
        <v>147</v>
      </c>
      <c r="AU253" s="222" t="s">
        <v>145</v>
      </c>
      <c r="AV253" s="14" t="s">
        <v>145</v>
      </c>
      <c r="AW253" s="14" t="s">
        <v>30</v>
      </c>
      <c r="AX253" s="14" t="s">
        <v>73</v>
      </c>
      <c r="AY253" s="222" t="s">
        <v>137</v>
      </c>
    </row>
    <row r="254" spans="1:65" s="15" customFormat="1">
      <c r="B254" s="223"/>
      <c r="C254" s="224"/>
      <c r="D254" s="203" t="s">
        <v>147</v>
      </c>
      <c r="E254" s="225" t="s">
        <v>1</v>
      </c>
      <c r="F254" s="226" t="s">
        <v>150</v>
      </c>
      <c r="G254" s="224"/>
      <c r="H254" s="227">
        <v>24</v>
      </c>
      <c r="I254" s="228"/>
      <c r="J254" s="224"/>
      <c r="K254" s="224"/>
      <c r="L254" s="229"/>
      <c r="M254" s="230"/>
      <c r="N254" s="231"/>
      <c r="O254" s="231"/>
      <c r="P254" s="231"/>
      <c r="Q254" s="231"/>
      <c r="R254" s="231"/>
      <c r="S254" s="231"/>
      <c r="T254" s="232"/>
      <c r="AT254" s="233" t="s">
        <v>147</v>
      </c>
      <c r="AU254" s="233" t="s">
        <v>145</v>
      </c>
      <c r="AV254" s="15" t="s">
        <v>144</v>
      </c>
      <c r="AW254" s="15" t="s">
        <v>30</v>
      </c>
      <c r="AX254" s="15" t="s">
        <v>81</v>
      </c>
      <c r="AY254" s="233" t="s">
        <v>137</v>
      </c>
    </row>
    <row r="255" spans="1:65" s="12" customFormat="1" ht="22.9" customHeight="1">
      <c r="B255" s="171"/>
      <c r="C255" s="172"/>
      <c r="D255" s="173" t="s">
        <v>72</v>
      </c>
      <c r="E255" s="185" t="s">
        <v>336</v>
      </c>
      <c r="F255" s="185" t="s">
        <v>337</v>
      </c>
      <c r="G255" s="172"/>
      <c r="H255" s="172"/>
      <c r="I255" s="175"/>
      <c r="J255" s="186">
        <f>BK255</f>
        <v>0</v>
      </c>
      <c r="K255" s="172"/>
      <c r="L255" s="177"/>
      <c r="M255" s="178"/>
      <c r="N255" s="179"/>
      <c r="O255" s="179"/>
      <c r="P255" s="180">
        <f>SUM(P256:P279)</f>
        <v>0</v>
      </c>
      <c r="Q255" s="179"/>
      <c r="R255" s="180">
        <f>SUM(R256:R279)</f>
        <v>3.974173</v>
      </c>
      <c r="S255" s="179"/>
      <c r="T255" s="181">
        <f>SUM(T256:T279)</f>
        <v>0.14400000000000002</v>
      </c>
      <c r="AR255" s="182" t="s">
        <v>145</v>
      </c>
      <c r="AT255" s="183" t="s">
        <v>72</v>
      </c>
      <c r="AU255" s="183" t="s">
        <v>81</v>
      </c>
      <c r="AY255" s="182" t="s">
        <v>137</v>
      </c>
      <c r="BK255" s="184">
        <f>SUM(BK256:BK279)</f>
        <v>0</v>
      </c>
    </row>
    <row r="256" spans="1:65" s="2" customFormat="1" ht="21.75" customHeight="1">
      <c r="A256" s="34"/>
      <c r="B256" s="35"/>
      <c r="C256" s="187" t="s">
        <v>338</v>
      </c>
      <c r="D256" s="187" t="s">
        <v>140</v>
      </c>
      <c r="E256" s="188" t="s">
        <v>339</v>
      </c>
      <c r="F256" s="189" t="s">
        <v>340</v>
      </c>
      <c r="G256" s="190" t="s">
        <v>158</v>
      </c>
      <c r="H256" s="191">
        <v>23.4</v>
      </c>
      <c r="I256" s="192"/>
      <c r="J256" s="193">
        <f>ROUND(I256*H256,2)</f>
        <v>0</v>
      </c>
      <c r="K256" s="194"/>
      <c r="L256" s="39"/>
      <c r="M256" s="195" t="s">
        <v>1</v>
      </c>
      <c r="N256" s="196" t="s">
        <v>39</v>
      </c>
      <c r="O256" s="71"/>
      <c r="P256" s="197">
        <f>O256*H256</f>
        <v>0</v>
      </c>
      <c r="Q256" s="197">
        <v>5.2319999999999998E-2</v>
      </c>
      <c r="R256" s="197">
        <f>Q256*H256</f>
        <v>1.2242879999999998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224</v>
      </c>
      <c r="AT256" s="199" t="s">
        <v>140</v>
      </c>
      <c r="AU256" s="199" t="s">
        <v>145</v>
      </c>
      <c r="AY256" s="17" t="s">
        <v>137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7" t="s">
        <v>145</v>
      </c>
      <c r="BK256" s="200">
        <f>ROUND(I256*H256,2)</f>
        <v>0</v>
      </c>
      <c r="BL256" s="17" t="s">
        <v>224</v>
      </c>
      <c r="BM256" s="199" t="s">
        <v>341</v>
      </c>
    </row>
    <row r="257" spans="1:65" s="14" customFormat="1">
      <c r="B257" s="212"/>
      <c r="C257" s="213"/>
      <c r="D257" s="203" t="s">
        <v>147</v>
      </c>
      <c r="E257" s="214" t="s">
        <v>1</v>
      </c>
      <c r="F257" s="215" t="s">
        <v>342</v>
      </c>
      <c r="G257" s="213"/>
      <c r="H257" s="216">
        <v>23.4</v>
      </c>
      <c r="I257" s="217"/>
      <c r="J257" s="213"/>
      <c r="K257" s="213"/>
      <c r="L257" s="218"/>
      <c r="M257" s="219"/>
      <c r="N257" s="220"/>
      <c r="O257" s="220"/>
      <c r="P257" s="220"/>
      <c r="Q257" s="220"/>
      <c r="R257" s="220"/>
      <c r="S257" s="220"/>
      <c r="T257" s="221"/>
      <c r="AT257" s="222" t="s">
        <v>147</v>
      </c>
      <c r="AU257" s="222" t="s">
        <v>145</v>
      </c>
      <c r="AV257" s="14" t="s">
        <v>145</v>
      </c>
      <c r="AW257" s="14" t="s">
        <v>30</v>
      </c>
      <c r="AX257" s="14" t="s">
        <v>73</v>
      </c>
      <c r="AY257" s="222" t="s">
        <v>137</v>
      </c>
    </row>
    <row r="258" spans="1:65" s="15" customFormat="1">
      <c r="B258" s="223"/>
      <c r="C258" s="224"/>
      <c r="D258" s="203" t="s">
        <v>147</v>
      </c>
      <c r="E258" s="225" t="s">
        <v>1</v>
      </c>
      <c r="F258" s="226" t="s">
        <v>150</v>
      </c>
      <c r="G258" s="224"/>
      <c r="H258" s="227">
        <v>23.4</v>
      </c>
      <c r="I258" s="228"/>
      <c r="J258" s="224"/>
      <c r="K258" s="224"/>
      <c r="L258" s="229"/>
      <c r="M258" s="230"/>
      <c r="N258" s="231"/>
      <c r="O258" s="231"/>
      <c r="P258" s="231"/>
      <c r="Q258" s="231"/>
      <c r="R258" s="231"/>
      <c r="S258" s="231"/>
      <c r="T258" s="232"/>
      <c r="AT258" s="233" t="s">
        <v>147</v>
      </c>
      <c r="AU258" s="233" t="s">
        <v>145</v>
      </c>
      <c r="AV258" s="15" t="s">
        <v>144</v>
      </c>
      <c r="AW258" s="15" t="s">
        <v>30</v>
      </c>
      <c r="AX258" s="15" t="s">
        <v>81</v>
      </c>
      <c r="AY258" s="233" t="s">
        <v>137</v>
      </c>
    </row>
    <row r="259" spans="1:65" s="2" customFormat="1" ht="21.75" customHeight="1">
      <c r="A259" s="34"/>
      <c r="B259" s="35"/>
      <c r="C259" s="187" t="s">
        <v>343</v>
      </c>
      <c r="D259" s="187" t="s">
        <v>140</v>
      </c>
      <c r="E259" s="188" t="s">
        <v>344</v>
      </c>
      <c r="F259" s="189" t="s">
        <v>345</v>
      </c>
      <c r="G259" s="190" t="s">
        <v>158</v>
      </c>
      <c r="H259" s="191">
        <v>23.4</v>
      </c>
      <c r="I259" s="192"/>
      <c r="J259" s="193">
        <f>ROUND(I259*H259,2)</f>
        <v>0</v>
      </c>
      <c r="K259" s="194"/>
      <c r="L259" s="39"/>
      <c r="M259" s="195" t="s">
        <v>1</v>
      </c>
      <c r="N259" s="196" t="s">
        <v>39</v>
      </c>
      <c r="O259" s="71"/>
      <c r="P259" s="197">
        <f>O259*H259</f>
        <v>0</v>
      </c>
      <c r="Q259" s="197">
        <v>5.2319999999999998E-2</v>
      </c>
      <c r="R259" s="197">
        <f>Q259*H259</f>
        <v>1.2242879999999998</v>
      </c>
      <c r="S259" s="197">
        <v>0</v>
      </c>
      <c r="T259" s="19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9" t="s">
        <v>224</v>
      </c>
      <c r="AT259" s="199" t="s">
        <v>140</v>
      </c>
      <c r="AU259" s="199" t="s">
        <v>145</v>
      </c>
      <c r="AY259" s="17" t="s">
        <v>137</v>
      </c>
      <c r="BE259" s="200">
        <f>IF(N259="základní",J259,0)</f>
        <v>0</v>
      </c>
      <c r="BF259" s="200">
        <f>IF(N259="snížená",J259,0)</f>
        <v>0</v>
      </c>
      <c r="BG259" s="200">
        <f>IF(N259="zákl. přenesená",J259,0)</f>
        <v>0</v>
      </c>
      <c r="BH259" s="200">
        <f>IF(N259="sníž. přenesená",J259,0)</f>
        <v>0</v>
      </c>
      <c r="BI259" s="200">
        <f>IF(N259="nulová",J259,0)</f>
        <v>0</v>
      </c>
      <c r="BJ259" s="17" t="s">
        <v>145</v>
      </c>
      <c r="BK259" s="200">
        <f>ROUND(I259*H259,2)</f>
        <v>0</v>
      </c>
      <c r="BL259" s="17" t="s">
        <v>224</v>
      </c>
      <c r="BM259" s="199" t="s">
        <v>346</v>
      </c>
    </row>
    <row r="260" spans="1:65" s="14" customFormat="1">
      <c r="B260" s="212"/>
      <c r="C260" s="213"/>
      <c r="D260" s="203" t="s">
        <v>147</v>
      </c>
      <c r="E260" s="214" t="s">
        <v>1</v>
      </c>
      <c r="F260" s="215" t="s">
        <v>342</v>
      </c>
      <c r="G260" s="213"/>
      <c r="H260" s="216">
        <v>23.4</v>
      </c>
      <c r="I260" s="217"/>
      <c r="J260" s="213"/>
      <c r="K260" s="213"/>
      <c r="L260" s="218"/>
      <c r="M260" s="219"/>
      <c r="N260" s="220"/>
      <c r="O260" s="220"/>
      <c r="P260" s="220"/>
      <c r="Q260" s="220"/>
      <c r="R260" s="220"/>
      <c r="S260" s="220"/>
      <c r="T260" s="221"/>
      <c r="AT260" s="222" t="s">
        <v>147</v>
      </c>
      <c r="AU260" s="222" t="s">
        <v>145</v>
      </c>
      <c r="AV260" s="14" t="s">
        <v>145</v>
      </c>
      <c r="AW260" s="14" t="s">
        <v>30</v>
      </c>
      <c r="AX260" s="14" t="s">
        <v>73</v>
      </c>
      <c r="AY260" s="222" t="s">
        <v>137</v>
      </c>
    </row>
    <row r="261" spans="1:65" s="15" customFormat="1">
      <c r="B261" s="223"/>
      <c r="C261" s="224"/>
      <c r="D261" s="203" t="s">
        <v>147</v>
      </c>
      <c r="E261" s="225" t="s">
        <v>1</v>
      </c>
      <c r="F261" s="226" t="s">
        <v>150</v>
      </c>
      <c r="G261" s="224"/>
      <c r="H261" s="227">
        <v>23.4</v>
      </c>
      <c r="I261" s="228"/>
      <c r="J261" s="224"/>
      <c r="K261" s="224"/>
      <c r="L261" s="229"/>
      <c r="M261" s="230"/>
      <c r="N261" s="231"/>
      <c r="O261" s="231"/>
      <c r="P261" s="231"/>
      <c r="Q261" s="231"/>
      <c r="R261" s="231"/>
      <c r="S261" s="231"/>
      <c r="T261" s="232"/>
      <c r="AT261" s="233" t="s">
        <v>147</v>
      </c>
      <c r="AU261" s="233" t="s">
        <v>145</v>
      </c>
      <c r="AV261" s="15" t="s">
        <v>144</v>
      </c>
      <c r="AW261" s="15" t="s">
        <v>30</v>
      </c>
      <c r="AX261" s="15" t="s">
        <v>81</v>
      </c>
      <c r="AY261" s="233" t="s">
        <v>137</v>
      </c>
    </row>
    <row r="262" spans="1:65" s="2" customFormat="1" ht="33" customHeight="1">
      <c r="A262" s="34"/>
      <c r="B262" s="35"/>
      <c r="C262" s="187" t="s">
        <v>347</v>
      </c>
      <c r="D262" s="187" t="s">
        <v>140</v>
      </c>
      <c r="E262" s="188" t="s">
        <v>348</v>
      </c>
      <c r="F262" s="189" t="s">
        <v>349</v>
      </c>
      <c r="G262" s="190" t="s">
        <v>158</v>
      </c>
      <c r="H262" s="191">
        <v>4</v>
      </c>
      <c r="I262" s="192"/>
      <c r="J262" s="193">
        <f>ROUND(I262*H262,2)</f>
        <v>0</v>
      </c>
      <c r="K262" s="194"/>
      <c r="L262" s="39"/>
      <c r="M262" s="195" t="s">
        <v>1</v>
      </c>
      <c r="N262" s="196" t="s">
        <v>39</v>
      </c>
      <c r="O262" s="71"/>
      <c r="P262" s="197">
        <f>O262*H262</f>
        <v>0</v>
      </c>
      <c r="Q262" s="197">
        <v>5.2319999999999998E-2</v>
      </c>
      <c r="R262" s="197">
        <f>Q262*H262</f>
        <v>0.20927999999999999</v>
      </c>
      <c r="S262" s="197">
        <v>0</v>
      </c>
      <c r="T262" s="19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9" t="s">
        <v>224</v>
      </c>
      <c r="AT262" s="199" t="s">
        <v>140</v>
      </c>
      <c r="AU262" s="199" t="s">
        <v>145</v>
      </c>
      <c r="AY262" s="17" t="s">
        <v>137</v>
      </c>
      <c r="BE262" s="200">
        <f>IF(N262="základní",J262,0)</f>
        <v>0</v>
      </c>
      <c r="BF262" s="200">
        <f>IF(N262="snížená",J262,0)</f>
        <v>0</v>
      </c>
      <c r="BG262" s="200">
        <f>IF(N262="zákl. přenesená",J262,0)</f>
        <v>0</v>
      </c>
      <c r="BH262" s="200">
        <f>IF(N262="sníž. přenesená",J262,0)</f>
        <v>0</v>
      </c>
      <c r="BI262" s="200">
        <f>IF(N262="nulová",J262,0)</f>
        <v>0</v>
      </c>
      <c r="BJ262" s="17" t="s">
        <v>145</v>
      </c>
      <c r="BK262" s="200">
        <f>ROUND(I262*H262,2)</f>
        <v>0</v>
      </c>
      <c r="BL262" s="17" t="s">
        <v>224</v>
      </c>
      <c r="BM262" s="199" t="s">
        <v>350</v>
      </c>
    </row>
    <row r="263" spans="1:65" s="14" customFormat="1">
      <c r="B263" s="212"/>
      <c r="C263" s="213"/>
      <c r="D263" s="203" t="s">
        <v>147</v>
      </c>
      <c r="E263" s="214" t="s">
        <v>1</v>
      </c>
      <c r="F263" s="215" t="s">
        <v>351</v>
      </c>
      <c r="G263" s="213"/>
      <c r="H263" s="216">
        <v>4</v>
      </c>
      <c r="I263" s="217"/>
      <c r="J263" s="213"/>
      <c r="K263" s="213"/>
      <c r="L263" s="218"/>
      <c r="M263" s="219"/>
      <c r="N263" s="220"/>
      <c r="O263" s="220"/>
      <c r="P263" s="220"/>
      <c r="Q263" s="220"/>
      <c r="R263" s="220"/>
      <c r="S263" s="220"/>
      <c r="T263" s="221"/>
      <c r="AT263" s="222" t="s">
        <v>147</v>
      </c>
      <c r="AU263" s="222" t="s">
        <v>145</v>
      </c>
      <c r="AV263" s="14" t="s">
        <v>145</v>
      </c>
      <c r="AW263" s="14" t="s">
        <v>30</v>
      </c>
      <c r="AX263" s="14" t="s">
        <v>73</v>
      </c>
      <c r="AY263" s="222" t="s">
        <v>137</v>
      </c>
    </row>
    <row r="264" spans="1:65" s="15" customFormat="1">
      <c r="B264" s="223"/>
      <c r="C264" s="224"/>
      <c r="D264" s="203" t="s">
        <v>147</v>
      </c>
      <c r="E264" s="225" t="s">
        <v>1</v>
      </c>
      <c r="F264" s="226" t="s">
        <v>150</v>
      </c>
      <c r="G264" s="224"/>
      <c r="H264" s="227">
        <v>4</v>
      </c>
      <c r="I264" s="228"/>
      <c r="J264" s="224"/>
      <c r="K264" s="224"/>
      <c r="L264" s="229"/>
      <c r="M264" s="230"/>
      <c r="N264" s="231"/>
      <c r="O264" s="231"/>
      <c r="P264" s="231"/>
      <c r="Q264" s="231"/>
      <c r="R264" s="231"/>
      <c r="S264" s="231"/>
      <c r="T264" s="232"/>
      <c r="AT264" s="233" t="s">
        <v>147</v>
      </c>
      <c r="AU264" s="233" t="s">
        <v>145</v>
      </c>
      <c r="AV264" s="15" t="s">
        <v>144</v>
      </c>
      <c r="AW264" s="15" t="s">
        <v>30</v>
      </c>
      <c r="AX264" s="15" t="s">
        <v>81</v>
      </c>
      <c r="AY264" s="233" t="s">
        <v>137</v>
      </c>
    </row>
    <row r="265" spans="1:65" s="2" customFormat="1" ht="21.75" customHeight="1">
      <c r="A265" s="34"/>
      <c r="B265" s="35"/>
      <c r="C265" s="187" t="s">
        <v>352</v>
      </c>
      <c r="D265" s="187" t="s">
        <v>140</v>
      </c>
      <c r="E265" s="188" t="s">
        <v>353</v>
      </c>
      <c r="F265" s="189" t="s">
        <v>354</v>
      </c>
      <c r="G265" s="190" t="s">
        <v>158</v>
      </c>
      <c r="H265" s="191">
        <v>34.549999999999997</v>
      </c>
      <c r="I265" s="192"/>
      <c r="J265" s="193">
        <f>ROUND(I265*H265,2)</f>
        <v>0</v>
      </c>
      <c r="K265" s="194"/>
      <c r="L265" s="39"/>
      <c r="M265" s="195" t="s">
        <v>1</v>
      </c>
      <c r="N265" s="196" t="s">
        <v>39</v>
      </c>
      <c r="O265" s="71"/>
      <c r="P265" s="197">
        <f>O265*H265</f>
        <v>0</v>
      </c>
      <c r="Q265" s="197">
        <v>1.694E-2</v>
      </c>
      <c r="R265" s="197">
        <f>Q265*H265</f>
        <v>0.58527699999999994</v>
      </c>
      <c r="S265" s="197">
        <v>0</v>
      </c>
      <c r="T265" s="19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9" t="s">
        <v>224</v>
      </c>
      <c r="AT265" s="199" t="s">
        <v>140</v>
      </c>
      <c r="AU265" s="199" t="s">
        <v>145</v>
      </c>
      <c r="AY265" s="17" t="s">
        <v>137</v>
      </c>
      <c r="BE265" s="200">
        <f>IF(N265="základní",J265,0)</f>
        <v>0</v>
      </c>
      <c r="BF265" s="200">
        <f>IF(N265="snížená",J265,0)</f>
        <v>0</v>
      </c>
      <c r="BG265" s="200">
        <f>IF(N265="zákl. přenesená",J265,0)</f>
        <v>0</v>
      </c>
      <c r="BH265" s="200">
        <f>IF(N265="sníž. přenesená",J265,0)</f>
        <v>0</v>
      </c>
      <c r="BI265" s="200">
        <f>IF(N265="nulová",J265,0)</f>
        <v>0</v>
      </c>
      <c r="BJ265" s="17" t="s">
        <v>145</v>
      </c>
      <c r="BK265" s="200">
        <f>ROUND(I265*H265,2)</f>
        <v>0</v>
      </c>
      <c r="BL265" s="17" t="s">
        <v>224</v>
      </c>
      <c r="BM265" s="199" t="s">
        <v>355</v>
      </c>
    </row>
    <row r="266" spans="1:65" s="14" customFormat="1">
      <c r="B266" s="212"/>
      <c r="C266" s="213"/>
      <c r="D266" s="203" t="s">
        <v>147</v>
      </c>
      <c r="E266" s="214" t="s">
        <v>1</v>
      </c>
      <c r="F266" s="215" t="s">
        <v>356</v>
      </c>
      <c r="G266" s="213"/>
      <c r="H266" s="216">
        <v>27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147</v>
      </c>
      <c r="AU266" s="222" t="s">
        <v>145</v>
      </c>
      <c r="AV266" s="14" t="s">
        <v>145</v>
      </c>
      <c r="AW266" s="14" t="s">
        <v>30</v>
      </c>
      <c r="AX266" s="14" t="s">
        <v>73</v>
      </c>
      <c r="AY266" s="222" t="s">
        <v>137</v>
      </c>
    </row>
    <row r="267" spans="1:65" s="14" customFormat="1">
      <c r="B267" s="212"/>
      <c r="C267" s="213"/>
      <c r="D267" s="203" t="s">
        <v>147</v>
      </c>
      <c r="E267" s="214" t="s">
        <v>1</v>
      </c>
      <c r="F267" s="215" t="s">
        <v>357</v>
      </c>
      <c r="G267" s="213"/>
      <c r="H267" s="216">
        <v>7.55</v>
      </c>
      <c r="I267" s="217"/>
      <c r="J267" s="213"/>
      <c r="K267" s="213"/>
      <c r="L267" s="218"/>
      <c r="M267" s="219"/>
      <c r="N267" s="220"/>
      <c r="O267" s="220"/>
      <c r="P267" s="220"/>
      <c r="Q267" s="220"/>
      <c r="R267" s="220"/>
      <c r="S267" s="220"/>
      <c r="T267" s="221"/>
      <c r="AT267" s="222" t="s">
        <v>147</v>
      </c>
      <c r="AU267" s="222" t="s">
        <v>145</v>
      </c>
      <c r="AV267" s="14" t="s">
        <v>145</v>
      </c>
      <c r="AW267" s="14" t="s">
        <v>30</v>
      </c>
      <c r="AX267" s="14" t="s">
        <v>73</v>
      </c>
      <c r="AY267" s="222" t="s">
        <v>137</v>
      </c>
    </row>
    <row r="268" spans="1:65" s="15" customFormat="1">
      <c r="B268" s="223"/>
      <c r="C268" s="224"/>
      <c r="D268" s="203" t="s">
        <v>147</v>
      </c>
      <c r="E268" s="225" t="s">
        <v>1</v>
      </c>
      <c r="F268" s="226" t="s">
        <v>150</v>
      </c>
      <c r="G268" s="224"/>
      <c r="H268" s="227">
        <v>34.549999999999997</v>
      </c>
      <c r="I268" s="228"/>
      <c r="J268" s="224"/>
      <c r="K268" s="224"/>
      <c r="L268" s="229"/>
      <c r="M268" s="230"/>
      <c r="N268" s="231"/>
      <c r="O268" s="231"/>
      <c r="P268" s="231"/>
      <c r="Q268" s="231"/>
      <c r="R268" s="231"/>
      <c r="S268" s="231"/>
      <c r="T268" s="232"/>
      <c r="AT268" s="233" t="s">
        <v>147</v>
      </c>
      <c r="AU268" s="233" t="s">
        <v>145</v>
      </c>
      <c r="AV268" s="15" t="s">
        <v>144</v>
      </c>
      <c r="AW268" s="15" t="s">
        <v>30</v>
      </c>
      <c r="AX268" s="15" t="s">
        <v>81</v>
      </c>
      <c r="AY268" s="233" t="s">
        <v>137</v>
      </c>
    </row>
    <row r="269" spans="1:65" s="2" customFormat="1" ht="21.75" customHeight="1">
      <c r="A269" s="34"/>
      <c r="B269" s="35"/>
      <c r="C269" s="187" t="s">
        <v>358</v>
      </c>
      <c r="D269" s="187" t="s">
        <v>140</v>
      </c>
      <c r="E269" s="188" t="s">
        <v>359</v>
      </c>
      <c r="F269" s="189" t="s">
        <v>360</v>
      </c>
      <c r="G269" s="190" t="s">
        <v>262</v>
      </c>
      <c r="H269" s="191">
        <v>115.2</v>
      </c>
      <c r="I269" s="192"/>
      <c r="J269" s="193">
        <f>ROUND(I269*H269,2)</f>
        <v>0</v>
      </c>
      <c r="K269" s="194"/>
      <c r="L269" s="39"/>
      <c r="M269" s="195" t="s">
        <v>1</v>
      </c>
      <c r="N269" s="196" t="s">
        <v>39</v>
      </c>
      <c r="O269" s="71"/>
      <c r="P269" s="197">
        <f>O269*H269</f>
        <v>0</v>
      </c>
      <c r="Q269" s="197">
        <v>6.1000000000000004E-3</v>
      </c>
      <c r="R269" s="197">
        <f>Q269*H269</f>
        <v>0.70272000000000001</v>
      </c>
      <c r="S269" s="197">
        <v>0</v>
      </c>
      <c r="T269" s="19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9" t="s">
        <v>224</v>
      </c>
      <c r="AT269" s="199" t="s">
        <v>140</v>
      </c>
      <c r="AU269" s="199" t="s">
        <v>145</v>
      </c>
      <c r="AY269" s="17" t="s">
        <v>137</v>
      </c>
      <c r="BE269" s="200">
        <f>IF(N269="základní",J269,0)</f>
        <v>0</v>
      </c>
      <c r="BF269" s="200">
        <f>IF(N269="snížená",J269,0)</f>
        <v>0</v>
      </c>
      <c r="BG269" s="200">
        <f>IF(N269="zákl. přenesená",J269,0)</f>
        <v>0</v>
      </c>
      <c r="BH269" s="200">
        <f>IF(N269="sníž. přenesená",J269,0)</f>
        <v>0</v>
      </c>
      <c r="BI269" s="200">
        <f>IF(N269="nulová",J269,0)</f>
        <v>0</v>
      </c>
      <c r="BJ269" s="17" t="s">
        <v>145</v>
      </c>
      <c r="BK269" s="200">
        <f>ROUND(I269*H269,2)</f>
        <v>0</v>
      </c>
      <c r="BL269" s="17" t="s">
        <v>224</v>
      </c>
      <c r="BM269" s="199" t="s">
        <v>361</v>
      </c>
    </row>
    <row r="270" spans="1:65" s="14" customFormat="1">
      <c r="B270" s="212"/>
      <c r="C270" s="213"/>
      <c r="D270" s="203" t="s">
        <v>147</v>
      </c>
      <c r="E270" s="214" t="s">
        <v>1</v>
      </c>
      <c r="F270" s="215" t="s">
        <v>362</v>
      </c>
      <c r="G270" s="213"/>
      <c r="H270" s="216">
        <v>115.2</v>
      </c>
      <c r="I270" s="217"/>
      <c r="J270" s="213"/>
      <c r="K270" s="213"/>
      <c r="L270" s="218"/>
      <c r="M270" s="219"/>
      <c r="N270" s="220"/>
      <c r="O270" s="220"/>
      <c r="P270" s="220"/>
      <c r="Q270" s="220"/>
      <c r="R270" s="220"/>
      <c r="S270" s="220"/>
      <c r="T270" s="221"/>
      <c r="AT270" s="222" t="s">
        <v>147</v>
      </c>
      <c r="AU270" s="222" t="s">
        <v>145</v>
      </c>
      <c r="AV270" s="14" t="s">
        <v>145</v>
      </c>
      <c r="AW270" s="14" t="s">
        <v>30</v>
      </c>
      <c r="AX270" s="14" t="s">
        <v>73</v>
      </c>
      <c r="AY270" s="222" t="s">
        <v>137</v>
      </c>
    </row>
    <row r="271" spans="1:65" s="15" customFormat="1">
      <c r="B271" s="223"/>
      <c r="C271" s="224"/>
      <c r="D271" s="203" t="s">
        <v>147</v>
      </c>
      <c r="E271" s="225" t="s">
        <v>1</v>
      </c>
      <c r="F271" s="226" t="s">
        <v>150</v>
      </c>
      <c r="G271" s="224"/>
      <c r="H271" s="227">
        <v>115.2</v>
      </c>
      <c r="I271" s="228"/>
      <c r="J271" s="224"/>
      <c r="K271" s="224"/>
      <c r="L271" s="229"/>
      <c r="M271" s="230"/>
      <c r="N271" s="231"/>
      <c r="O271" s="231"/>
      <c r="P271" s="231"/>
      <c r="Q271" s="231"/>
      <c r="R271" s="231"/>
      <c r="S271" s="231"/>
      <c r="T271" s="232"/>
      <c r="AT271" s="233" t="s">
        <v>147</v>
      </c>
      <c r="AU271" s="233" t="s">
        <v>145</v>
      </c>
      <c r="AV271" s="15" t="s">
        <v>144</v>
      </c>
      <c r="AW271" s="15" t="s">
        <v>30</v>
      </c>
      <c r="AX271" s="15" t="s">
        <v>81</v>
      </c>
      <c r="AY271" s="233" t="s">
        <v>137</v>
      </c>
    </row>
    <row r="272" spans="1:65" s="2" customFormat="1" ht="21.75" customHeight="1">
      <c r="A272" s="34"/>
      <c r="B272" s="35"/>
      <c r="C272" s="187" t="s">
        <v>363</v>
      </c>
      <c r="D272" s="187" t="s">
        <v>140</v>
      </c>
      <c r="E272" s="188" t="s">
        <v>364</v>
      </c>
      <c r="F272" s="189" t="s">
        <v>365</v>
      </c>
      <c r="G272" s="190" t="s">
        <v>143</v>
      </c>
      <c r="H272" s="191">
        <v>24</v>
      </c>
      <c r="I272" s="192"/>
      <c r="J272" s="193">
        <f>ROUND(I272*H272,2)</f>
        <v>0</v>
      </c>
      <c r="K272" s="194"/>
      <c r="L272" s="39"/>
      <c r="M272" s="195" t="s">
        <v>1</v>
      </c>
      <c r="N272" s="196" t="s">
        <v>39</v>
      </c>
      <c r="O272" s="71"/>
      <c r="P272" s="197">
        <f>O272*H272</f>
        <v>0</v>
      </c>
      <c r="Q272" s="197">
        <v>0</v>
      </c>
      <c r="R272" s="197">
        <f>Q272*H272</f>
        <v>0</v>
      </c>
      <c r="S272" s="197">
        <v>6.0000000000000001E-3</v>
      </c>
      <c r="T272" s="198">
        <f>S272*H272</f>
        <v>0.14400000000000002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9" t="s">
        <v>224</v>
      </c>
      <c r="AT272" s="199" t="s">
        <v>140</v>
      </c>
      <c r="AU272" s="199" t="s">
        <v>145</v>
      </c>
      <c r="AY272" s="17" t="s">
        <v>137</v>
      </c>
      <c r="BE272" s="200">
        <f>IF(N272="základní",J272,0)</f>
        <v>0</v>
      </c>
      <c r="BF272" s="200">
        <f>IF(N272="snížená",J272,0)</f>
        <v>0</v>
      </c>
      <c r="BG272" s="200">
        <f>IF(N272="zákl. přenesená",J272,0)</f>
        <v>0</v>
      </c>
      <c r="BH272" s="200">
        <f>IF(N272="sníž. přenesená",J272,0)</f>
        <v>0</v>
      </c>
      <c r="BI272" s="200">
        <f>IF(N272="nulová",J272,0)</f>
        <v>0</v>
      </c>
      <c r="BJ272" s="17" t="s">
        <v>145</v>
      </c>
      <c r="BK272" s="200">
        <f>ROUND(I272*H272,2)</f>
        <v>0</v>
      </c>
      <c r="BL272" s="17" t="s">
        <v>224</v>
      </c>
      <c r="BM272" s="199" t="s">
        <v>366</v>
      </c>
    </row>
    <row r="273" spans="1:65" s="14" customFormat="1">
      <c r="B273" s="212"/>
      <c r="C273" s="213"/>
      <c r="D273" s="203" t="s">
        <v>147</v>
      </c>
      <c r="E273" s="214" t="s">
        <v>1</v>
      </c>
      <c r="F273" s="215" t="s">
        <v>367</v>
      </c>
      <c r="G273" s="213"/>
      <c r="H273" s="216">
        <v>24</v>
      </c>
      <c r="I273" s="217"/>
      <c r="J273" s="213"/>
      <c r="K273" s="213"/>
      <c r="L273" s="218"/>
      <c r="M273" s="219"/>
      <c r="N273" s="220"/>
      <c r="O273" s="220"/>
      <c r="P273" s="220"/>
      <c r="Q273" s="220"/>
      <c r="R273" s="220"/>
      <c r="S273" s="220"/>
      <c r="T273" s="221"/>
      <c r="AT273" s="222" t="s">
        <v>147</v>
      </c>
      <c r="AU273" s="222" t="s">
        <v>145</v>
      </c>
      <c r="AV273" s="14" t="s">
        <v>145</v>
      </c>
      <c r="AW273" s="14" t="s">
        <v>30</v>
      </c>
      <c r="AX273" s="14" t="s">
        <v>73</v>
      </c>
      <c r="AY273" s="222" t="s">
        <v>137</v>
      </c>
    </row>
    <row r="274" spans="1:65" s="15" customFormat="1">
      <c r="B274" s="223"/>
      <c r="C274" s="224"/>
      <c r="D274" s="203" t="s">
        <v>147</v>
      </c>
      <c r="E274" s="225" t="s">
        <v>1</v>
      </c>
      <c r="F274" s="226" t="s">
        <v>150</v>
      </c>
      <c r="G274" s="224"/>
      <c r="H274" s="227">
        <v>24</v>
      </c>
      <c r="I274" s="228"/>
      <c r="J274" s="224"/>
      <c r="K274" s="224"/>
      <c r="L274" s="229"/>
      <c r="M274" s="230"/>
      <c r="N274" s="231"/>
      <c r="O274" s="231"/>
      <c r="P274" s="231"/>
      <c r="Q274" s="231"/>
      <c r="R274" s="231"/>
      <c r="S274" s="231"/>
      <c r="T274" s="232"/>
      <c r="AT274" s="233" t="s">
        <v>147</v>
      </c>
      <c r="AU274" s="233" t="s">
        <v>145</v>
      </c>
      <c r="AV274" s="15" t="s">
        <v>144</v>
      </c>
      <c r="AW274" s="15" t="s">
        <v>30</v>
      </c>
      <c r="AX274" s="15" t="s">
        <v>81</v>
      </c>
      <c r="AY274" s="233" t="s">
        <v>137</v>
      </c>
    </row>
    <row r="275" spans="1:65" s="2" customFormat="1" ht="21.75" customHeight="1">
      <c r="A275" s="34"/>
      <c r="B275" s="35"/>
      <c r="C275" s="187" t="s">
        <v>368</v>
      </c>
      <c r="D275" s="187" t="s">
        <v>140</v>
      </c>
      <c r="E275" s="188" t="s">
        <v>369</v>
      </c>
      <c r="F275" s="189" t="s">
        <v>370</v>
      </c>
      <c r="G275" s="190" t="s">
        <v>143</v>
      </c>
      <c r="H275" s="191">
        <v>24</v>
      </c>
      <c r="I275" s="192"/>
      <c r="J275" s="193">
        <f>ROUND(I275*H275,2)</f>
        <v>0</v>
      </c>
      <c r="K275" s="194"/>
      <c r="L275" s="39"/>
      <c r="M275" s="195" t="s">
        <v>1</v>
      </c>
      <c r="N275" s="196" t="s">
        <v>39</v>
      </c>
      <c r="O275" s="71"/>
      <c r="P275" s="197">
        <f>O275*H275</f>
        <v>0</v>
      </c>
      <c r="Q275" s="197">
        <v>8.0000000000000007E-5</v>
      </c>
      <c r="R275" s="197">
        <f>Q275*H275</f>
        <v>1.9200000000000003E-3</v>
      </c>
      <c r="S275" s="197">
        <v>0</v>
      </c>
      <c r="T275" s="19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9" t="s">
        <v>224</v>
      </c>
      <c r="AT275" s="199" t="s">
        <v>140</v>
      </c>
      <c r="AU275" s="199" t="s">
        <v>145</v>
      </c>
      <c r="AY275" s="17" t="s">
        <v>137</v>
      </c>
      <c r="BE275" s="200">
        <f>IF(N275="základní",J275,0)</f>
        <v>0</v>
      </c>
      <c r="BF275" s="200">
        <f>IF(N275="snížená",J275,0)</f>
        <v>0</v>
      </c>
      <c r="BG275" s="200">
        <f>IF(N275="zákl. přenesená",J275,0)</f>
        <v>0</v>
      </c>
      <c r="BH275" s="200">
        <f>IF(N275="sníž. přenesená",J275,0)</f>
        <v>0</v>
      </c>
      <c r="BI275" s="200">
        <f>IF(N275="nulová",J275,0)</f>
        <v>0</v>
      </c>
      <c r="BJ275" s="17" t="s">
        <v>145</v>
      </c>
      <c r="BK275" s="200">
        <f>ROUND(I275*H275,2)</f>
        <v>0</v>
      </c>
      <c r="BL275" s="17" t="s">
        <v>224</v>
      </c>
      <c r="BM275" s="199" t="s">
        <v>371</v>
      </c>
    </row>
    <row r="276" spans="1:65" s="14" customFormat="1">
      <c r="B276" s="212"/>
      <c r="C276" s="213"/>
      <c r="D276" s="203" t="s">
        <v>147</v>
      </c>
      <c r="E276" s="214" t="s">
        <v>1</v>
      </c>
      <c r="F276" s="215" t="s">
        <v>367</v>
      </c>
      <c r="G276" s="213"/>
      <c r="H276" s="216">
        <v>24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147</v>
      </c>
      <c r="AU276" s="222" t="s">
        <v>145</v>
      </c>
      <c r="AV276" s="14" t="s">
        <v>145</v>
      </c>
      <c r="AW276" s="14" t="s">
        <v>30</v>
      </c>
      <c r="AX276" s="14" t="s">
        <v>73</v>
      </c>
      <c r="AY276" s="222" t="s">
        <v>137</v>
      </c>
    </row>
    <row r="277" spans="1:65" s="15" customFormat="1">
      <c r="B277" s="223"/>
      <c r="C277" s="224"/>
      <c r="D277" s="203" t="s">
        <v>147</v>
      </c>
      <c r="E277" s="225" t="s">
        <v>1</v>
      </c>
      <c r="F277" s="226" t="s">
        <v>150</v>
      </c>
      <c r="G277" s="224"/>
      <c r="H277" s="227">
        <v>24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AT277" s="233" t="s">
        <v>147</v>
      </c>
      <c r="AU277" s="233" t="s">
        <v>145</v>
      </c>
      <c r="AV277" s="15" t="s">
        <v>144</v>
      </c>
      <c r="AW277" s="15" t="s">
        <v>30</v>
      </c>
      <c r="AX277" s="15" t="s">
        <v>81</v>
      </c>
      <c r="AY277" s="233" t="s">
        <v>137</v>
      </c>
    </row>
    <row r="278" spans="1:65" s="2" customFormat="1" ht="21.75" customHeight="1">
      <c r="A278" s="34"/>
      <c r="B278" s="35"/>
      <c r="C278" s="234" t="s">
        <v>372</v>
      </c>
      <c r="D278" s="234" t="s">
        <v>373</v>
      </c>
      <c r="E278" s="235" t="s">
        <v>374</v>
      </c>
      <c r="F278" s="236" t="s">
        <v>375</v>
      </c>
      <c r="G278" s="237" t="s">
        <v>143</v>
      </c>
      <c r="H278" s="238">
        <v>24</v>
      </c>
      <c r="I278" s="239"/>
      <c r="J278" s="240">
        <f>ROUND(I278*H278,2)</f>
        <v>0</v>
      </c>
      <c r="K278" s="241"/>
      <c r="L278" s="242"/>
      <c r="M278" s="243" t="s">
        <v>1</v>
      </c>
      <c r="N278" s="244" t="s">
        <v>39</v>
      </c>
      <c r="O278" s="71"/>
      <c r="P278" s="197">
        <f>O278*H278</f>
        <v>0</v>
      </c>
      <c r="Q278" s="197">
        <v>1.1000000000000001E-3</v>
      </c>
      <c r="R278" s="197">
        <f>Q278*H278</f>
        <v>2.64E-2</v>
      </c>
      <c r="S278" s="197">
        <v>0</v>
      </c>
      <c r="T278" s="19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296</v>
      </c>
      <c r="AT278" s="199" t="s">
        <v>373</v>
      </c>
      <c r="AU278" s="199" t="s">
        <v>145</v>
      </c>
      <c r="AY278" s="17" t="s">
        <v>137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145</v>
      </c>
      <c r="BK278" s="200">
        <f>ROUND(I278*H278,2)</f>
        <v>0</v>
      </c>
      <c r="BL278" s="17" t="s">
        <v>224</v>
      </c>
      <c r="BM278" s="199" t="s">
        <v>376</v>
      </c>
    </row>
    <row r="279" spans="1:65" s="2" customFormat="1" ht="21.75" customHeight="1">
      <c r="A279" s="34"/>
      <c r="B279" s="35"/>
      <c r="C279" s="187" t="s">
        <v>377</v>
      </c>
      <c r="D279" s="187" t="s">
        <v>140</v>
      </c>
      <c r="E279" s="188" t="s">
        <v>378</v>
      </c>
      <c r="F279" s="189" t="s">
        <v>379</v>
      </c>
      <c r="G279" s="190" t="s">
        <v>380</v>
      </c>
      <c r="H279" s="245"/>
      <c r="I279" s="192"/>
      <c r="J279" s="193">
        <f>ROUND(I279*H279,2)</f>
        <v>0</v>
      </c>
      <c r="K279" s="194"/>
      <c r="L279" s="39"/>
      <c r="M279" s="195" t="s">
        <v>1</v>
      </c>
      <c r="N279" s="196" t="s">
        <v>39</v>
      </c>
      <c r="O279" s="71"/>
      <c r="P279" s="197">
        <f>O279*H279</f>
        <v>0</v>
      </c>
      <c r="Q279" s="197">
        <v>0</v>
      </c>
      <c r="R279" s="197">
        <f>Q279*H279</f>
        <v>0</v>
      </c>
      <c r="S279" s="197">
        <v>0</v>
      </c>
      <c r="T279" s="198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9" t="s">
        <v>224</v>
      </c>
      <c r="AT279" s="199" t="s">
        <v>140</v>
      </c>
      <c r="AU279" s="199" t="s">
        <v>145</v>
      </c>
      <c r="AY279" s="17" t="s">
        <v>137</v>
      </c>
      <c r="BE279" s="200">
        <f>IF(N279="základní",J279,0)</f>
        <v>0</v>
      </c>
      <c r="BF279" s="200">
        <f>IF(N279="snížená",J279,0)</f>
        <v>0</v>
      </c>
      <c r="BG279" s="200">
        <f>IF(N279="zákl. přenesená",J279,0)</f>
        <v>0</v>
      </c>
      <c r="BH279" s="200">
        <f>IF(N279="sníž. přenesená",J279,0)</f>
        <v>0</v>
      </c>
      <c r="BI279" s="200">
        <f>IF(N279="nulová",J279,0)</f>
        <v>0</v>
      </c>
      <c r="BJ279" s="17" t="s">
        <v>145</v>
      </c>
      <c r="BK279" s="200">
        <f>ROUND(I279*H279,2)</f>
        <v>0</v>
      </c>
      <c r="BL279" s="17" t="s">
        <v>224</v>
      </c>
      <c r="BM279" s="199" t="s">
        <v>381</v>
      </c>
    </row>
    <row r="280" spans="1:65" s="12" customFormat="1" ht="22.9" customHeight="1">
      <c r="B280" s="171"/>
      <c r="C280" s="172"/>
      <c r="D280" s="173" t="s">
        <v>72</v>
      </c>
      <c r="E280" s="185" t="s">
        <v>382</v>
      </c>
      <c r="F280" s="185" t="s">
        <v>383</v>
      </c>
      <c r="G280" s="172"/>
      <c r="H280" s="172"/>
      <c r="I280" s="175"/>
      <c r="J280" s="186">
        <f>BK280</f>
        <v>0</v>
      </c>
      <c r="K280" s="172"/>
      <c r="L280" s="177"/>
      <c r="M280" s="178"/>
      <c r="N280" s="179"/>
      <c r="O280" s="179"/>
      <c r="P280" s="180">
        <f>SUM(P281:P292)</f>
        <v>0</v>
      </c>
      <c r="Q280" s="179"/>
      <c r="R280" s="180">
        <f>SUM(R281:R292)</f>
        <v>2.5058399999999996</v>
      </c>
      <c r="S280" s="179"/>
      <c r="T280" s="181">
        <f>SUM(T281:T292)</f>
        <v>0</v>
      </c>
      <c r="AR280" s="182" t="s">
        <v>145</v>
      </c>
      <c r="AT280" s="183" t="s">
        <v>72</v>
      </c>
      <c r="AU280" s="183" t="s">
        <v>81</v>
      </c>
      <c r="AY280" s="182" t="s">
        <v>137</v>
      </c>
      <c r="BK280" s="184">
        <f>SUM(BK281:BK292)</f>
        <v>0</v>
      </c>
    </row>
    <row r="281" spans="1:65" s="2" customFormat="1" ht="16.5" customHeight="1">
      <c r="A281" s="34"/>
      <c r="B281" s="35"/>
      <c r="C281" s="187" t="s">
        <v>384</v>
      </c>
      <c r="D281" s="187" t="s">
        <v>140</v>
      </c>
      <c r="E281" s="188" t="s">
        <v>385</v>
      </c>
      <c r="F281" s="189" t="s">
        <v>386</v>
      </c>
      <c r="G281" s="190" t="s">
        <v>213</v>
      </c>
      <c r="H281" s="191">
        <v>4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39</v>
      </c>
      <c r="O281" s="71"/>
      <c r="P281" s="197">
        <f>O281*H281</f>
        <v>0</v>
      </c>
      <c r="Q281" s="197">
        <v>6.0000000000000002E-5</v>
      </c>
      <c r="R281" s="197">
        <f>Q281*H281</f>
        <v>2.4000000000000001E-4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224</v>
      </c>
      <c r="AT281" s="199" t="s">
        <v>140</v>
      </c>
      <c r="AU281" s="199" t="s">
        <v>145</v>
      </c>
      <c r="AY281" s="17" t="s">
        <v>137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145</v>
      </c>
      <c r="BK281" s="200">
        <f>ROUND(I281*H281,2)</f>
        <v>0</v>
      </c>
      <c r="BL281" s="17" t="s">
        <v>224</v>
      </c>
      <c r="BM281" s="199" t="s">
        <v>387</v>
      </c>
    </row>
    <row r="282" spans="1:65" s="2" customFormat="1" ht="21.75" customHeight="1">
      <c r="A282" s="34"/>
      <c r="B282" s="35"/>
      <c r="C282" s="187" t="s">
        <v>388</v>
      </c>
      <c r="D282" s="187" t="s">
        <v>140</v>
      </c>
      <c r="E282" s="188" t="s">
        <v>389</v>
      </c>
      <c r="F282" s="189" t="s">
        <v>390</v>
      </c>
      <c r="G282" s="190" t="s">
        <v>391</v>
      </c>
      <c r="H282" s="191">
        <v>2481.6</v>
      </c>
      <c r="I282" s="192"/>
      <c r="J282" s="193">
        <f>ROUND(I282*H282,2)</f>
        <v>0</v>
      </c>
      <c r="K282" s="194"/>
      <c r="L282" s="39"/>
      <c r="M282" s="195" t="s">
        <v>1</v>
      </c>
      <c r="N282" s="196" t="s">
        <v>39</v>
      </c>
      <c r="O282" s="71"/>
      <c r="P282" s="197">
        <f>O282*H282</f>
        <v>0</v>
      </c>
      <c r="Q282" s="197">
        <v>1E-3</v>
      </c>
      <c r="R282" s="197">
        <f>Q282*H282</f>
        <v>2.4815999999999998</v>
      </c>
      <c r="S282" s="197">
        <v>0</v>
      </c>
      <c r="T282" s="19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9" t="s">
        <v>224</v>
      </c>
      <c r="AT282" s="199" t="s">
        <v>140</v>
      </c>
      <c r="AU282" s="199" t="s">
        <v>145</v>
      </c>
      <c r="AY282" s="17" t="s">
        <v>137</v>
      </c>
      <c r="BE282" s="200">
        <f>IF(N282="základní",J282,0)</f>
        <v>0</v>
      </c>
      <c r="BF282" s="200">
        <f>IF(N282="snížená",J282,0)</f>
        <v>0</v>
      </c>
      <c r="BG282" s="200">
        <f>IF(N282="zákl. přenesená",J282,0)</f>
        <v>0</v>
      </c>
      <c r="BH282" s="200">
        <f>IF(N282="sníž. přenesená",J282,0)</f>
        <v>0</v>
      </c>
      <c r="BI282" s="200">
        <f>IF(N282="nulová",J282,0)</f>
        <v>0</v>
      </c>
      <c r="BJ282" s="17" t="s">
        <v>145</v>
      </c>
      <c r="BK282" s="200">
        <f>ROUND(I282*H282,2)</f>
        <v>0</v>
      </c>
      <c r="BL282" s="17" t="s">
        <v>224</v>
      </c>
      <c r="BM282" s="199" t="s">
        <v>392</v>
      </c>
    </row>
    <row r="283" spans="1:65" s="13" customFormat="1">
      <c r="B283" s="201"/>
      <c r="C283" s="202"/>
      <c r="D283" s="203" t="s">
        <v>147</v>
      </c>
      <c r="E283" s="204" t="s">
        <v>1</v>
      </c>
      <c r="F283" s="205" t="s">
        <v>148</v>
      </c>
      <c r="G283" s="202"/>
      <c r="H283" s="204" t="s">
        <v>1</v>
      </c>
      <c r="I283" s="206"/>
      <c r="J283" s="202"/>
      <c r="K283" s="202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147</v>
      </c>
      <c r="AU283" s="211" t="s">
        <v>145</v>
      </c>
      <c r="AV283" s="13" t="s">
        <v>81</v>
      </c>
      <c r="AW283" s="13" t="s">
        <v>30</v>
      </c>
      <c r="AX283" s="13" t="s">
        <v>73</v>
      </c>
      <c r="AY283" s="211" t="s">
        <v>137</v>
      </c>
    </row>
    <row r="284" spans="1:65" s="13" customFormat="1" ht="33.75">
      <c r="B284" s="201"/>
      <c r="C284" s="202"/>
      <c r="D284" s="203" t="s">
        <v>147</v>
      </c>
      <c r="E284" s="204" t="s">
        <v>1</v>
      </c>
      <c r="F284" s="205" t="s">
        <v>393</v>
      </c>
      <c r="G284" s="202"/>
      <c r="H284" s="204" t="s">
        <v>1</v>
      </c>
      <c r="I284" s="206"/>
      <c r="J284" s="202"/>
      <c r="K284" s="202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147</v>
      </c>
      <c r="AU284" s="211" t="s">
        <v>145</v>
      </c>
      <c r="AV284" s="13" t="s">
        <v>81</v>
      </c>
      <c r="AW284" s="13" t="s">
        <v>30</v>
      </c>
      <c r="AX284" s="13" t="s">
        <v>73</v>
      </c>
      <c r="AY284" s="211" t="s">
        <v>137</v>
      </c>
    </row>
    <row r="285" spans="1:65" s="14" customFormat="1">
      <c r="B285" s="212"/>
      <c r="C285" s="213"/>
      <c r="D285" s="203" t="s">
        <v>147</v>
      </c>
      <c r="E285" s="214" t="s">
        <v>1</v>
      </c>
      <c r="F285" s="215" t="s">
        <v>394</v>
      </c>
      <c r="G285" s="213"/>
      <c r="H285" s="216">
        <v>2256</v>
      </c>
      <c r="I285" s="217"/>
      <c r="J285" s="213"/>
      <c r="K285" s="213"/>
      <c r="L285" s="218"/>
      <c r="M285" s="219"/>
      <c r="N285" s="220"/>
      <c r="O285" s="220"/>
      <c r="P285" s="220"/>
      <c r="Q285" s="220"/>
      <c r="R285" s="220"/>
      <c r="S285" s="220"/>
      <c r="T285" s="221"/>
      <c r="AT285" s="222" t="s">
        <v>147</v>
      </c>
      <c r="AU285" s="222" t="s">
        <v>145</v>
      </c>
      <c r="AV285" s="14" t="s">
        <v>145</v>
      </c>
      <c r="AW285" s="14" t="s">
        <v>30</v>
      </c>
      <c r="AX285" s="14" t="s">
        <v>73</v>
      </c>
      <c r="AY285" s="222" t="s">
        <v>137</v>
      </c>
    </row>
    <row r="286" spans="1:65" s="15" customFormat="1">
      <c r="B286" s="223"/>
      <c r="C286" s="224"/>
      <c r="D286" s="203" t="s">
        <v>147</v>
      </c>
      <c r="E286" s="225" t="s">
        <v>1</v>
      </c>
      <c r="F286" s="226" t="s">
        <v>150</v>
      </c>
      <c r="G286" s="224"/>
      <c r="H286" s="227">
        <v>2256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AT286" s="233" t="s">
        <v>147</v>
      </c>
      <c r="AU286" s="233" t="s">
        <v>145</v>
      </c>
      <c r="AV286" s="15" t="s">
        <v>144</v>
      </c>
      <c r="AW286" s="15" t="s">
        <v>30</v>
      </c>
      <c r="AX286" s="15" t="s">
        <v>81</v>
      </c>
      <c r="AY286" s="233" t="s">
        <v>137</v>
      </c>
    </row>
    <row r="287" spans="1:65" s="14" customFormat="1">
      <c r="B287" s="212"/>
      <c r="C287" s="213"/>
      <c r="D287" s="203" t="s">
        <v>147</v>
      </c>
      <c r="E287" s="213"/>
      <c r="F287" s="215" t="s">
        <v>395</v>
      </c>
      <c r="G287" s="213"/>
      <c r="H287" s="216">
        <v>2481.6</v>
      </c>
      <c r="I287" s="217"/>
      <c r="J287" s="213"/>
      <c r="K287" s="213"/>
      <c r="L287" s="218"/>
      <c r="M287" s="219"/>
      <c r="N287" s="220"/>
      <c r="O287" s="220"/>
      <c r="P287" s="220"/>
      <c r="Q287" s="220"/>
      <c r="R287" s="220"/>
      <c r="S287" s="220"/>
      <c r="T287" s="221"/>
      <c r="AT287" s="222" t="s">
        <v>147</v>
      </c>
      <c r="AU287" s="222" t="s">
        <v>145</v>
      </c>
      <c r="AV287" s="14" t="s">
        <v>145</v>
      </c>
      <c r="AW287" s="14" t="s">
        <v>4</v>
      </c>
      <c r="AX287" s="14" t="s">
        <v>81</v>
      </c>
      <c r="AY287" s="222" t="s">
        <v>137</v>
      </c>
    </row>
    <row r="288" spans="1:65" s="2" customFormat="1" ht="21.75" customHeight="1">
      <c r="A288" s="34"/>
      <c r="B288" s="35"/>
      <c r="C288" s="187" t="s">
        <v>396</v>
      </c>
      <c r="D288" s="187" t="s">
        <v>140</v>
      </c>
      <c r="E288" s="188" t="s">
        <v>397</v>
      </c>
      <c r="F288" s="189" t="s">
        <v>398</v>
      </c>
      <c r="G288" s="190" t="s">
        <v>213</v>
      </c>
      <c r="H288" s="191">
        <v>24</v>
      </c>
      <c r="I288" s="192"/>
      <c r="J288" s="193">
        <f>ROUND(I288*H288,2)</f>
        <v>0</v>
      </c>
      <c r="K288" s="194"/>
      <c r="L288" s="39"/>
      <c r="M288" s="195" t="s">
        <v>1</v>
      </c>
      <c r="N288" s="196" t="s">
        <v>39</v>
      </c>
      <c r="O288" s="71"/>
      <c r="P288" s="197">
        <f>O288*H288</f>
        <v>0</v>
      </c>
      <c r="Q288" s="197">
        <v>1E-3</v>
      </c>
      <c r="R288" s="197">
        <f>Q288*H288</f>
        <v>2.4E-2</v>
      </c>
      <c r="S288" s="197">
        <v>0</v>
      </c>
      <c r="T288" s="19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9" t="s">
        <v>224</v>
      </c>
      <c r="AT288" s="199" t="s">
        <v>140</v>
      </c>
      <c r="AU288" s="199" t="s">
        <v>145</v>
      </c>
      <c r="AY288" s="17" t="s">
        <v>137</v>
      </c>
      <c r="BE288" s="200">
        <f>IF(N288="základní",J288,0)</f>
        <v>0</v>
      </c>
      <c r="BF288" s="200">
        <f>IF(N288="snížená",J288,0)</f>
        <v>0</v>
      </c>
      <c r="BG288" s="200">
        <f>IF(N288="zákl. přenesená",J288,0)</f>
        <v>0</v>
      </c>
      <c r="BH288" s="200">
        <f>IF(N288="sníž. přenesená",J288,0)</f>
        <v>0</v>
      </c>
      <c r="BI288" s="200">
        <f>IF(N288="nulová",J288,0)</f>
        <v>0</v>
      </c>
      <c r="BJ288" s="17" t="s">
        <v>145</v>
      </c>
      <c r="BK288" s="200">
        <f>ROUND(I288*H288,2)</f>
        <v>0</v>
      </c>
      <c r="BL288" s="17" t="s">
        <v>224</v>
      </c>
      <c r="BM288" s="199" t="s">
        <v>399</v>
      </c>
    </row>
    <row r="289" spans="1:65" s="13" customFormat="1">
      <c r="B289" s="201"/>
      <c r="C289" s="202"/>
      <c r="D289" s="203" t="s">
        <v>147</v>
      </c>
      <c r="E289" s="204" t="s">
        <v>1</v>
      </c>
      <c r="F289" s="205" t="s">
        <v>148</v>
      </c>
      <c r="G289" s="202"/>
      <c r="H289" s="204" t="s">
        <v>1</v>
      </c>
      <c r="I289" s="206"/>
      <c r="J289" s="202"/>
      <c r="K289" s="202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147</v>
      </c>
      <c r="AU289" s="211" t="s">
        <v>145</v>
      </c>
      <c r="AV289" s="13" t="s">
        <v>81</v>
      </c>
      <c r="AW289" s="13" t="s">
        <v>30</v>
      </c>
      <c r="AX289" s="13" t="s">
        <v>73</v>
      </c>
      <c r="AY289" s="211" t="s">
        <v>137</v>
      </c>
    </row>
    <row r="290" spans="1:65" s="14" customFormat="1">
      <c r="B290" s="212"/>
      <c r="C290" s="213"/>
      <c r="D290" s="203" t="s">
        <v>147</v>
      </c>
      <c r="E290" s="214" t="s">
        <v>1</v>
      </c>
      <c r="F290" s="215" t="s">
        <v>259</v>
      </c>
      <c r="G290" s="213"/>
      <c r="H290" s="216">
        <v>24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147</v>
      </c>
      <c r="AU290" s="222" t="s">
        <v>145</v>
      </c>
      <c r="AV290" s="14" t="s">
        <v>145</v>
      </c>
      <c r="AW290" s="14" t="s">
        <v>30</v>
      </c>
      <c r="AX290" s="14" t="s">
        <v>73</v>
      </c>
      <c r="AY290" s="222" t="s">
        <v>137</v>
      </c>
    </row>
    <row r="291" spans="1:65" s="15" customFormat="1">
      <c r="B291" s="223"/>
      <c r="C291" s="224"/>
      <c r="D291" s="203" t="s">
        <v>147</v>
      </c>
      <c r="E291" s="225" t="s">
        <v>1</v>
      </c>
      <c r="F291" s="226" t="s">
        <v>150</v>
      </c>
      <c r="G291" s="224"/>
      <c r="H291" s="227">
        <v>24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AT291" s="233" t="s">
        <v>147</v>
      </c>
      <c r="AU291" s="233" t="s">
        <v>145</v>
      </c>
      <c r="AV291" s="15" t="s">
        <v>144</v>
      </c>
      <c r="AW291" s="15" t="s">
        <v>30</v>
      </c>
      <c r="AX291" s="15" t="s">
        <v>81</v>
      </c>
      <c r="AY291" s="233" t="s">
        <v>137</v>
      </c>
    </row>
    <row r="292" spans="1:65" s="2" customFormat="1" ht="21.75" customHeight="1">
      <c r="A292" s="34"/>
      <c r="B292" s="35"/>
      <c r="C292" s="187" t="s">
        <v>400</v>
      </c>
      <c r="D292" s="187" t="s">
        <v>140</v>
      </c>
      <c r="E292" s="188" t="s">
        <v>401</v>
      </c>
      <c r="F292" s="189" t="s">
        <v>402</v>
      </c>
      <c r="G292" s="190" t="s">
        <v>380</v>
      </c>
      <c r="H292" s="245"/>
      <c r="I292" s="192"/>
      <c r="J292" s="193">
        <f>ROUND(I292*H292,2)</f>
        <v>0</v>
      </c>
      <c r="K292" s="194"/>
      <c r="L292" s="39"/>
      <c r="M292" s="195" t="s">
        <v>1</v>
      </c>
      <c r="N292" s="196" t="s">
        <v>39</v>
      </c>
      <c r="O292" s="71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9" t="s">
        <v>224</v>
      </c>
      <c r="AT292" s="199" t="s">
        <v>140</v>
      </c>
      <c r="AU292" s="199" t="s">
        <v>145</v>
      </c>
      <c r="AY292" s="17" t="s">
        <v>137</v>
      </c>
      <c r="BE292" s="200">
        <f>IF(N292="základní",J292,0)</f>
        <v>0</v>
      </c>
      <c r="BF292" s="200">
        <f>IF(N292="snížená",J292,0)</f>
        <v>0</v>
      </c>
      <c r="BG292" s="200">
        <f>IF(N292="zákl. přenesená",J292,0)</f>
        <v>0</v>
      </c>
      <c r="BH292" s="200">
        <f>IF(N292="sníž. přenesená",J292,0)</f>
        <v>0</v>
      </c>
      <c r="BI292" s="200">
        <f>IF(N292="nulová",J292,0)</f>
        <v>0</v>
      </c>
      <c r="BJ292" s="17" t="s">
        <v>145</v>
      </c>
      <c r="BK292" s="200">
        <f>ROUND(I292*H292,2)</f>
        <v>0</v>
      </c>
      <c r="BL292" s="17" t="s">
        <v>224</v>
      </c>
      <c r="BM292" s="199" t="s">
        <v>403</v>
      </c>
    </row>
    <row r="293" spans="1:65" s="12" customFormat="1" ht="22.9" customHeight="1">
      <c r="B293" s="171"/>
      <c r="C293" s="172"/>
      <c r="D293" s="173" t="s">
        <v>72</v>
      </c>
      <c r="E293" s="185" t="s">
        <v>404</v>
      </c>
      <c r="F293" s="185" t="s">
        <v>405</v>
      </c>
      <c r="G293" s="172"/>
      <c r="H293" s="172"/>
      <c r="I293" s="175"/>
      <c r="J293" s="186">
        <f>BK293</f>
        <v>0</v>
      </c>
      <c r="K293" s="172"/>
      <c r="L293" s="177"/>
      <c r="M293" s="178"/>
      <c r="N293" s="179"/>
      <c r="O293" s="179"/>
      <c r="P293" s="180">
        <f>SUM(P294:P314)</f>
        <v>0</v>
      </c>
      <c r="Q293" s="179"/>
      <c r="R293" s="180">
        <f>SUM(R294:R314)</f>
        <v>1.1245499999999999</v>
      </c>
      <c r="S293" s="179"/>
      <c r="T293" s="181">
        <f>SUM(T294:T314)</f>
        <v>0.95309999999999995</v>
      </c>
      <c r="AR293" s="182" t="s">
        <v>145</v>
      </c>
      <c r="AT293" s="183" t="s">
        <v>72</v>
      </c>
      <c r="AU293" s="183" t="s">
        <v>81</v>
      </c>
      <c r="AY293" s="182" t="s">
        <v>137</v>
      </c>
      <c r="BK293" s="184">
        <f>SUM(BK294:BK314)</f>
        <v>0</v>
      </c>
    </row>
    <row r="294" spans="1:65" s="2" customFormat="1" ht="16.5" customHeight="1">
      <c r="A294" s="34"/>
      <c r="B294" s="35"/>
      <c r="C294" s="187" t="s">
        <v>406</v>
      </c>
      <c r="D294" s="187" t="s">
        <v>140</v>
      </c>
      <c r="E294" s="188" t="s">
        <v>407</v>
      </c>
      <c r="F294" s="189" t="s">
        <v>408</v>
      </c>
      <c r="G294" s="190" t="s">
        <v>158</v>
      </c>
      <c r="H294" s="191">
        <v>27</v>
      </c>
      <c r="I294" s="192"/>
      <c r="J294" s="193">
        <f>ROUND(I294*H294,2)</f>
        <v>0</v>
      </c>
      <c r="K294" s="194"/>
      <c r="L294" s="39"/>
      <c r="M294" s="195" t="s">
        <v>1</v>
      </c>
      <c r="N294" s="196" t="s">
        <v>39</v>
      </c>
      <c r="O294" s="71"/>
      <c r="P294" s="197">
        <f>O294*H294</f>
        <v>0</v>
      </c>
      <c r="Q294" s="197">
        <v>4.5500000000000002E-3</v>
      </c>
      <c r="R294" s="197">
        <f>Q294*H294</f>
        <v>0.12285</v>
      </c>
      <c r="S294" s="197">
        <v>0</v>
      </c>
      <c r="T294" s="198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9" t="s">
        <v>224</v>
      </c>
      <c r="AT294" s="199" t="s">
        <v>140</v>
      </c>
      <c r="AU294" s="199" t="s">
        <v>145</v>
      </c>
      <c r="AY294" s="17" t="s">
        <v>137</v>
      </c>
      <c r="BE294" s="200">
        <f>IF(N294="základní",J294,0)</f>
        <v>0</v>
      </c>
      <c r="BF294" s="200">
        <f>IF(N294="snížená",J294,0)</f>
        <v>0</v>
      </c>
      <c r="BG294" s="200">
        <f>IF(N294="zákl. přenesená",J294,0)</f>
        <v>0</v>
      </c>
      <c r="BH294" s="200">
        <f>IF(N294="sníž. přenesená",J294,0)</f>
        <v>0</v>
      </c>
      <c r="BI294" s="200">
        <f>IF(N294="nulová",J294,0)</f>
        <v>0</v>
      </c>
      <c r="BJ294" s="17" t="s">
        <v>145</v>
      </c>
      <c r="BK294" s="200">
        <f>ROUND(I294*H294,2)</f>
        <v>0</v>
      </c>
      <c r="BL294" s="17" t="s">
        <v>224</v>
      </c>
      <c r="BM294" s="199" t="s">
        <v>409</v>
      </c>
    </row>
    <row r="295" spans="1:65" s="14" customFormat="1">
      <c r="B295" s="212"/>
      <c r="C295" s="213"/>
      <c r="D295" s="203" t="s">
        <v>147</v>
      </c>
      <c r="E295" s="214" t="s">
        <v>1</v>
      </c>
      <c r="F295" s="215" t="s">
        <v>356</v>
      </c>
      <c r="G295" s="213"/>
      <c r="H295" s="216">
        <v>27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147</v>
      </c>
      <c r="AU295" s="222" t="s">
        <v>145</v>
      </c>
      <c r="AV295" s="14" t="s">
        <v>145</v>
      </c>
      <c r="AW295" s="14" t="s">
        <v>30</v>
      </c>
      <c r="AX295" s="14" t="s">
        <v>73</v>
      </c>
      <c r="AY295" s="222" t="s">
        <v>137</v>
      </c>
    </row>
    <row r="296" spans="1:65" s="15" customFormat="1">
      <c r="B296" s="223"/>
      <c r="C296" s="224"/>
      <c r="D296" s="203" t="s">
        <v>147</v>
      </c>
      <c r="E296" s="225" t="s">
        <v>1</v>
      </c>
      <c r="F296" s="226" t="s">
        <v>150</v>
      </c>
      <c r="G296" s="224"/>
      <c r="H296" s="227">
        <v>27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AT296" s="233" t="s">
        <v>147</v>
      </c>
      <c r="AU296" s="233" t="s">
        <v>145</v>
      </c>
      <c r="AV296" s="15" t="s">
        <v>144</v>
      </c>
      <c r="AW296" s="15" t="s">
        <v>30</v>
      </c>
      <c r="AX296" s="15" t="s">
        <v>81</v>
      </c>
      <c r="AY296" s="233" t="s">
        <v>137</v>
      </c>
    </row>
    <row r="297" spans="1:65" s="2" customFormat="1" ht="16.5" customHeight="1">
      <c r="A297" s="34"/>
      <c r="B297" s="35"/>
      <c r="C297" s="187" t="s">
        <v>410</v>
      </c>
      <c r="D297" s="187" t="s">
        <v>140</v>
      </c>
      <c r="E297" s="188" t="s">
        <v>411</v>
      </c>
      <c r="F297" s="189" t="s">
        <v>412</v>
      </c>
      <c r="G297" s="190" t="s">
        <v>158</v>
      </c>
      <c r="H297" s="191">
        <v>27</v>
      </c>
      <c r="I297" s="192"/>
      <c r="J297" s="193">
        <f>ROUND(I297*H297,2)</f>
        <v>0</v>
      </c>
      <c r="K297" s="194"/>
      <c r="L297" s="39"/>
      <c r="M297" s="195" t="s">
        <v>1</v>
      </c>
      <c r="N297" s="196" t="s">
        <v>39</v>
      </c>
      <c r="O297" s="71"/>
      <c r="P297" s="197">
        <f>O297*H297</f>
        <v>0</v>
      </c>
      <c r="Q297" s="197">
        <v>0</v>
      </c>
      <c r="R297" s="197">
        <f>Q297*H297</f>
        <v>0</v>
      </c>
      <c r="S297" s="197">
        <v>3.5299999999999998E-2</v>
      </c>
      <c r="T297" s="198">
        <f>S297*H297</f>
        <v>0.95309999999999995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9" t="s">
        <v>224</v>
      </c>
      <c r="AT297" s="199" t="s">
        <v>140</v>
      </c>
      <c r="AU297" s="199" t="s">
        <v>145</v>
      </c>
      <c r="AY297" s="17" t="s">
        <v>137</v>
      </c>
      <c r="BE297" s="200">
        <f>IF(N297="základní",J297,0)</f>
        <v>0</v>
      </c>
      <c r="BF297" s="200">
        <f>IF(N297="snížená",J297,0)</f>
        <v>0</v>
      </c>
      <c r="BG297" s="200">
        <f>IF(N297="zákl. přenesená",J297,0)</f>
        <v>0</v>
      </c>
      <c r="BH297" s="200">
        <f>IF(N297="sníž. přenesená",J297,0)</f>
        <v>0</v>
      </c>
      <c r="BI297" s="200">
        <f>IF(N297="nulová",J297,0)</f>
        <v>0</v>
      </c>
      <c r="BJ297" s="17" t="s">
        <v>145</v>
      </c>
      <c r="BK297" s="200">
        <f>ROUND(I297*H297,2)</f>
        <v>0</v>
      </c>
      <c r="BL297" s="17" t="s">
        <v>224</v>
      </c>
      <c r="BM297" s="199" t="s">
        <v>413</v>
      </c>
    </row>
    <row r="298" spans="1:65" s="14" customFormat="1">
      <c r="B298" s="212"/>
      <c r="C298" s="213"/>
      <c r="D298" s="203" t="s">
        <v>147</v>
      </c>
      <c r="E298" s="214" t="s">
        <v>1</v>
      </c>
      <c r="F298" s="215" t="s">
        <v>414</v>
      </c>
      <c r="G298" s="213"/>
      <c r="H298" s="216">
        <v>27</v>
      </c>
      <c r="I298" s="217"/>
      <c r="J298" s="213"/>
      <c r="K298" s="213"/>
      <c r="L298" s="218"/>
      <c r="M298" s="219"/>
      <c r="N298" s="220"/>
      <c r="O298" s="220"/>
      <c r="P298" s="220"/>
      <c r="Q298" s="220"/>
      <c r="R298" s="220"/>
      <c r="S298" s="220"/>
      <c r="T298" s="221"/>
      <c r="AT298" s="222" t="s">
        <v>147</v>
      </c>
      <c r="AU298" s="222" t="s">
        <v>145</v>
      </c>
      <c r="AV298" s="14" t="s">
        <v>145</v>
      </c>
      <c r="AW298" s="14" t="s">
        <v>30</v>
      </c>
      <c r="AX298" s="14" t="s">
        <v>73</v>
      </c>
      <c r="AY298" s="222" t="s">
        <v>137</v>
      </c>
    </row>
    <row r="299" spans="1:65" s="15" customFormat="1">
      <c r="B299" s="223"/>
      <c r="C299" s="224"/>
      <c r="D299" s="203" t="s">
        <v>147</v>
      </c>
      <c r="E299" s="225" t="s">
        <v>1</v>
      </c>
      <c r="F299" s="226" t="s">
        <v>150</v>
      </c>
      <c r="G299" s="224"/>
      <c r="H299" s="227">
        <v>27</v>
      </c>
      <c r="I299" s="228"/>
      <c r="J299" s="224"/>
      <c r="K299" s="224"/>
      <c r="L299" s="229"/>
      <c r="M299" s="230"/>
      <c r="N299" s="231"/>
      <c r="O299" s="231"/>
      <c r="P299" s="231"/>
      <c r="Q299" s="231"/>
      <c r="R299" s="231"/>
      <c r="S299" s="231"/>
      <c r="T299" s="232"/>
      <c r="AT299" s="233" t="s">
        <v>147</v>
      </c>
      <c r="AU299" s="233" t="s">
        <v>145</v>
      </c>
      <c r="AV299" s="15" t="s">
        <v>144</v>
      </c>
      <c r="AW299" s="15" t="s">
        <v>30</v>
      </c>
      <c r="AX299" s="15" t="s">
        <v>81</v>
      </c>
      <c r="AY299" s="233" t="s">
        <v>137</v>
      </c>
    </row>
    <row r="300" spans="1:65" s="2" customFormat="1" ht="33" customHeight="1">
      <c r="A300" s="34"/>
      <c r="B300" s="35"/>
      <c r="C300" s="187" t="s">
        <v>415</v>
      </c>
      <c r="D300" s="187" t="s">
        <v>140</v>
      </c>
      <c r="E300" s="188" t="s">
        <v>416</v>
      </c>
      <c r="F300" s="189" t="s">
        <v>417</v>
      </c>
      <c r="G300" s="190" t="s">
        <v>158</v>
      </c>
      <c r="H300" s="191">
        <v>27</v>
      </c>
      <c r="I300" s="192"/>
      <c r="J300" s="193">
        <f>ROUND(I300*H300,2)</f>
        <v>0</v>
      </c>
      <c r="K300" s="194"/>
      <c r="L300" s="39"/>
      <c r="M300" s="195" t="s">
        <v>1</v>
      </c>
      <c r="N300" s="196" t="s">
        <v>39</v>
      </c>
      <c r="O300" s="71"/>
      <c r="P300" s="197">
        <f>O300*H300</f>
        <v>0</v>
      </c>
      <c r="Q300" s="197">
        <v>9.1500000000000001E-3</v>
      </c>
      <c r="R300" s="197">
        <f>Q300*H300</f>
        <v>0.24704999999999999</v>
      </c>
      <c r="S300" s="197">
        <v>0</v>
      </c>
      <c r="T300" s="19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9" t="s">
        <v>224</v>
      </c>
      <c r="AT300" s="199" t="s">
        <v>140</v>
      </c>
      <c r="AU300" s="199" t="s">
        <v>145</v>
      </c>
      <c r="AY300" s="17" t="s">
        <v>137</v>
      </c>
      <c r="BE300" s="200">
        <f>IF(N300="základní",J300,0)</f>
        <v>0</v>
      </c>
      <c r="BF300" s="200">
        <f>IF(N300="snížená",J300,0)</f>
        <v>0</v>
      </c>
      <c r="BG300" s="200">
        <f>IF(N300="zákl. přenesená",J300,0)</f>
        <v>0</v>
      </c>
      <c r="BH300" s="200">
        <f>IF(N300="sníž. přenesená",J300,0)</f>
        <v>0</v>
      </c>
      <c r="BI300" s="200">
        <f>IF(N300="nulová",J300,0)</f>
        <v>0</v>
      </c>
      <c r="BJ300" s="17" t="s">
        <v>145</v>
      </c>
      <c r="BK300" s="200">
        <f>ROUND(I300*H300,2)</f>
        <v>0</v>
      </c>
      <c r="BL300" s="17" t="s">
        <v>224</v>
      </c>
      <c r="BM300" s="199" t="s">
        <v>418</v>
      </c>
    </row>
    <row r="301" spans="1:65" s="14" customFormat="1">
      <c r="B301" s="212"/>
      <c r="C301" s="213"/>
      <c r="D301" s="203" t="s">
        <v>147</v>
      </c>
      <c r="E301" s="214" t="s">
        <v>1</v>
      </c>
      <c r="F301" s="215" t="s">
        <v>356</v>
      </c>
      <c r="G301" s="213"/>
      <c r="H301" s="216">
        <v>27</v>
      </c>
      <c r="I301" s="217"/>
      <c r="J301" s="213"/>
      <c r="K301" s="213"/>
      <c r="L301" s="218"/>
      <c r="M301" s="219"/>
      <c r="N301" s="220"/>
      <c r="O301" s="220"/>
      <c r="P301" s="220"/>
      <c r="Q301" s="220"/>
      <c r="R301" s="220"/>
      <c r="S301" s="220"/>
      <c r="T301" s="221"/>
      <c r="AT301" s="222" t="s">
        <v>147</v>
      </c>
      <c r="AU301" s="222" t="s">
        <v>145</v>
      </c>
      <c r="AV301" s="14" t="s">
        <v>145</v>
      </c>
      <c r="AW301" s="14" t="s">
        <v>30</v>
      </c>
      <c r="AX301" s="14" t="s">
        <v>73</v>
      </c>
      <c r="AY301" s="222" t="s">
        <v>137</v>
      </c>
    </row>
    <row r="302" spans="1:65" s="15" customFormat="1">
      <c r="B302" s="223"/>
      <c r="C302" s="224"/>
      <c r="D302" s="203" t="s">
        <v>147</v>
      </c>
      <c r="E302" s="225" t="s">
        <v>1</v>
      </c>
      <c r="F302" s="226" t="s">
        <v>150</v>
      </c>
      <c r="G302" s="224"/>
      <c r="H302" s="227">
        <v>27</v>
      </c>
      <c r="I302" s="228"/>
      <c r="J302" s="224"/>
      <c r="K302" s="224"/>
      <c r="L302" s="229"/>
      <c r="M302" s="230"/>
      <c r="N302" s="231"/>
      <c r="O302" s="231"/>
      <c r="P302" s="231"/>
      <c r="Q302" s="231"/>
      <c r="R302" s="231"/>
      <c r="S302" s="231"/>
      <c r="T302" s="232"/>
      <c r="AT302" s="233" t="s">
        <v>147</v>
      </c>
      <c r="AU302" s="233" t="s">
        <v>145</v>
      </c>
      <c r="AV302" s="15" t="s">
        <v>144</v>
      </c>
      <c r="AW302" s="15" t="s">
        <v>30</v>
      </c>
      <c r="AX302" s="15" t="s">
        <v>81</v>
      </c>
      <c r="AY302" s="233" t="s">
        <v>137</v>
      </c>
    </row>
    <row r="303" spans="1:65" s="2" customFormat="1" ht="16.5" customHeight="1">
      <c r="A303" s="34"/>
      <c r="B303" s="35"/>
      <c r="C303" s="234" t="s">
        <v>419</v>
      </c>
      <c r="D303" s="234" t="s">
        <v>373</v>
      </c>
      <c r="E303" s="235" t="s">
        <v>420</v>
      </c>
      <c r="F303" s="236" t="s">
        <v>421</v>
      </c>
      <c r="G303" s="237" t="s">
        <v>158</v>
      </c>
      <c r="H303" s="238">
        <v>27.27</v>
      </c>
      <c r="I303" s="239"/>
      <c r="J303" s="240">
        <f>ROUND(I303*H303,2)</f>
        <v>0</v>
      </c>
      <c r="K303" s="241"/>
      <c r="L303" s="242"/>
      <c r="M303" s="243" t="s">
        <v>1</v>
      </c>
      <c r="N303" s="244" t="s">
        <v>39</v>
      </c>
      <c r="O303" s="71"/>
      <c r="P303" s="197">
        <f>O303*H303</f>
        <v>0</v>
      </c>
      <c r="Q303" s="197">
        <v>2.3E-2</v>
      </c>
      <c r="R303" s="197">
        <f>Q303*H303</f>
        <v>0.62720999999999993</v>
      </c>
      <c r="S303" s="197">
        <v>0</v>
      </c>
      <c r="T303" s="19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9" t="s">
        <v>296</v>
      </c>
      <c r="AT303" s="199" t="s">
        <v>373</v>
      </c>
      <c r="AU303" s="199" t="s">
        <v>145</v>
      </c>
      <c r="AY303" s="17" t="s">
        <v>137</v>
      </c>
      <c r="BE303" s="200">
        <f>IF(N303="základní",J303,0)</f>
        <v>0</v>
      </c>
      <c r="BF303" s="200">
        <f>IF(N303="snížená",J303,0)</f>
        <v>0</v>
      </c>
      <c r="BG303" s="200">
        <f>IF(N303="zákl. přenesená",J303,0)</f>
        <v>0</v>
      </c>
      <c r="BH303" s="200">
        <f>IF(N303="sníž. přenesená",J303,0)</f>
        <v>0</v>
      </c>
      <c r="BI303" s="200">
        <f>IF(N303="nulová",J303,0)</f>
        <v>0</v>
      </c>
      <c r="BJ303" s="17" t="s">
        <v>145</v>
      </c>
      <c r="BK303" s="200">
        <f>ROUND(I303*H303,2)</f>
        <v>0</v>
      </c>
      <c r="BL303" s="17" t="s">
        <v>224</v>
      </c>
      <c r="BM303" s="199" t="s">
        <v>422</v>
      </c>
    </row>
    <row r="304" spans="1:65" s="14" customFormat="1">
      <c r="B304" s="212"/>
      <c r="C304" s="213"/>
      <c r="D304" s="203" t="s">
        <v>147</v>
      </c>
      <c r="E304" s="213"/>
      <c r="F304" s="215" t="s">
        <v>423</v>
      </c>
      <c r="G304" s="213"/>
      <c r="H304" s="216">
        <v>27.27</v>
      </c>
      <c r="I304" s="217"/>
      <c r="J304" s="213"/>
      <c r="K304" s="213"/>
      <c r="L304" s="218"/>
      <c r="M304" s="219"/>
      <c r="N304" s="220"/>
      <c r="O304" s="220"/>
      <c r="P304" s="220"/>
      <c r="Q304" s="220"/>
      <c r="R304" s="220"/>
      <c r="S304" s="220"/>
      <c r="T304" s="221"/>
      <c r="AT304" s="222" t="s">
        <v>147</v>
      </c>
      <c r="AU304" s="222" t="s">
        <v>145</v>
      </c>
      <c r="AV304" s="14" t="s">
        <v>145</v>
      </c>
      <c r="AW304" s="14" t="s">
        <v>4</v>
      </c>
      <c r="AX304" s="14" t="s">
        <v>81</v>
      </c>
      <c r="AY304" s="222" t="s">
        <v>137</v>
      </c>
    </row>
    <row r="305" spans="1:65" s="2" customFormat="1" ht="33" customHeight="1">
      <c r="A305" s="34"/>
      <c r="B305" s="35"/>
      <c r="C305" s="187" t="s">
        <v>424</v>
      </c>
      <c r="D305" s="187" t="s">
        <v>140</v>
      </c>
      <c r="E305" s="188" t="s">
        <v>425</v>
      </c>
      <c r="F305" s="189" t="s">
        <v>426</v>
      </c>
      <c r="G305" s="190" t="s">
        <v>158</v>
      </c>
      <c r="H305" s="191">
        <v>27</v>
      </c>
      <c r="I305" s="192"/>
      <c r="J305" s="193">
        <f>ROUND(I305*H305,2)</f>
        <v>0</v>
      </c>
      <c r="K305" s="194"/>
      <c r="L305" s="39"/>
      <c r="M305" s="195" t="s">
        <v>1</v>
      </c>
      <c r="N305" s="196" t="s">
        <v>39</v>
      </c>
      <c r="O305" s="71"/>
      <c r="P305" s="197">
        <f>O305*H305</f>
        <v>0</v>
      </c>
      <c r="Q305" s="197">
        <v>0</v>
      </c>
      <c r="R305" s="197">
        <f>Q305*H305</f>
        <v>0</v>
      </c>
      <c r="S305" s="197">
        <v>0</v>
      </c>
      <c r="T305" s="198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9" t="s">
        <v>224</v>
      </c>
      <c r="AT305" s="199" t="s">
        <v>140</v>
      </c>
      <c r="AU305" s="199" t="s">
        <v>145</v>
      </c>
      <c r="AY305" s="17" t="s">
        <v>137</v>
      </c>
      <c r="BE305" s="200">
        <f>IF(N305="základní",J305,0)</f>
        <v>0</v>
      </c>
      <c r="BF305" s="200">
        <f>IF(N305="snížená",J305,0)</f>
        <v>0</v>
      </c>
      <c r="BG305" s="200">
        <f>IF(N305="zákl. přenesená",J305,0)</f>
        <v>0</v>
      </c>
      <c r="BH305" s="200">
        <f>IF(N305="sníž. přenesená",J305,0)</f>
        <v>0</v>
      </c>
      <c r="BI305" s="200">
        <f>IF(N305="nulová",J305,0)</f>
        <v>0</v>
      </c>
      <c r="BJ305" s="17" t="s">
        <v>145</v>
      </c>
      <c r="BK305" s="200">
        <f>ROUND(I305*H305,2)</f>
        <v>0</v>
      </c>
      <c r="BL305" s="17" t="s">
        <v>224</v>
      </c>
      <c r="BM305" s="199" t="s">
        <v>427</v>
      </c>
    </row>
    <row r="306" spans="1:65" s="14" customFormat="1">
      <c r="B306" s="212"/>
      <c r="C306" s="213"/>
      <c r="D306" s="203" t="s">
        <v>147</v>
      </c>
      <c r="E306" s="214" t="s">
        <v>1</v>
      </c>
      <c r="F306" s="215" t="s">
        <v>356</v>
      </c>
      <c r="G306" s="213"/>
      <c r="H306" s="216">
        <v>27</v>
      </c>
      <c r="I306" s="217"/>
      <c r="J306" s="213"/>
      <c r="K306" s="213"/>
      <c r="L306" s="218"/>
      <c r="M306" s="219"/>
      <c r="N306" s="220"/>
      <c r="O306" s="220"/>
      <c r="P306" s="220"/>
      <c r="Q306" s="220"/>
      <c r="R306" s="220"/>
      <c r="S306" s="220"/>
      <c r="T306" s="221"/>
      <c r="AT306" s="222" t="s">
        <v>147</v>
      </c>
      <c r="AU306" s="222" t="s">
        <v>145</v>
      </c>
      <c r="AV306" s="14" t="s">
        <v>145</v>
      </c>
      <c r="AW306" s="14" t="s">
        <v>30</v>
      </c>
      <c r="AX306" s="14" t="s">
        <v>73</v>
      </c>
      <c r="AY306" s="222" t="s">
        <v>137</v>
      </c>
    </row>
    <row r="307" spans="1:65" s="15" customFormat="1">
      <c r="B307" s="223"/>
      <c r="C307" s="224"/>
      <c r="D307" s="203" t="s">
        <v>147</v>
      </c>
      <c r="E307" s="225" t="s">
        <v>1</v>
      </c>
      <c r="F307" s="226" t="s">
        <v>150</v>
      </c>
      <c r="G307" s="224"/>
      <c r="H307" s="227">
        <v>27</v>
      </c>
      <c r="I307" s="228"/>
      <c r="J307" s="224"/>
      <c r="K307" s="224"/>
      <c r="L307" s="229"/>
      <c r="M307" s="230"/>
      <c r="N307" s="231"/>
      <c r="O307" s="231"/>
      <c r="P307" s="231"/>
      <c r="Q307" s="231"/>
      <c r="R307" s="231"/>
      <c r="S307" s="231"/>
      <c r="T307" s="232"/>
      <c r="AT307" s="233" t="s">
        <v>147</v>
      </c>
      <c r="AU307" s="233" t="s">
        <v>145</v>
      </c>
      <c r="AV307" s="15" t="s">
        <v>144</v>
      </c>
      <c r="AW307" s="15" t="s">
        <v>30</v>
      </c>
      <c r="AX307" s="15" t="s">
        <v>81</v>
      </c>
      <c r="AY307" s="233" t="s">
        <v>137</v>
      </c>
    </row>
    <row r="308" spans="1:65" s="2" customFormat="1" ht="33" customHeight="1">
      <c r="A308" s="34"/>
      <c r="B308" s="35"/>
      <c r="C308" s="187" t="s">
        <v>428</v>
      </c>
      <c r="D308" s="187" t="s">
        <v>140</v>
      </c>
      <c r="E308" s="188" t="s">
        <v>429</v>
      </c>
      <c r="F308" s="189" t="s">
        <v>430</v>
      </c>
      <c r="G308" s="190" t="s">
        <v>158</v>
      </c>
      <c r="H308" s="191">
        <v>27</v>
      </c>
      <c r="I308" s="192"/>
      <c r="J308" s="193">
        <f>ROUND(I308*H308,2)</f>
        <v>0</v>
      </c>
      <c r="K308" s="194"/>
      <c r="L308" s="39"/>
      <c r="M308" s="195" t="s">
        <v>1</v>
      </c>
      <c r="N308" s="196" t="s">
        <v>39</v>
      </c>
      <c r="O308" s="71"/>
      <c r="P308" s="197">
        <f>O308*H308</f>
        <v>0</v>
      </c>
      <c r="Q308" s="197">
        <v>6.2E-4</v>
      </c>
      <c r="R308" s="197">
        <f>Q308*H308</f>
        <v>1.6740000000000001E-2</v>
      </c>
      <c r="S308" s="197">
        <v>0</v>
      </c>
      <c r="T308" s="198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9" t="s">
        <v>224</v>
      </c>
      <c r="AT308" s="199" t="s">
        <v>140</v>
      </c>
      <c r="AU308" s="199" t="s">
        <v>145</v>
      </c>
      <c r="AY308" s="17" t="s">
        <v>137</v>
      </c>
      <c r="BE308" s="200">
        <f>IF(N308="základní",J308,0)</f>
        <v>0</v>
      </c>
      <c r="BF308" s="200">
        <f>IF(N308="snížená",J308,0)</f>
        <v>0</v>
      </c>
      <c r="BG308" s="200">
        <f>IF(N308="zákl. přenesená",J308,0)</f>
        <v>0</v>
      </c>
      <c r="BH308" s="200">
        <f>IF(N308="sníž. přenesená",J308,0)</f>
        <v>0</v>
      </c>
      <c r="BI308" s="200">
        <f>IF(N308="nulová",J308,0)</f>
        <v>0</v>
      </c>
      <c r="BJ308" s="17" t="s">
        <v>145</v>
      </c>
      <c r="BK308" s="200">
        <f>ROUND(I308*H308,2)</f>
        <v>0</v>
      </c>
      <c r="BL308" s="17" t="s">
        <v>224</v>
      </c>
      <c r="BM308" s="199" t="s">
        <v>431</v>
      </c>
    </row>
    <row r="309" spans="1:65" s="14" customFormat="1">
      <c r="B309" s="212"/>
      <c r="C309" s="213"/>
      <c r="D309" s="203" t="s">
        <v>147</v>
      </c>
      <c r="E309" s="214" t="s">
        <v>1</v>
      </c>
      <c r="F309" s="215" t="s">
        <v>356</v>
      </c>
      <c r="G309" s="213"/>
      <c r="H309" s="216">
        <v>27</v>
      </c>
      <c r="I309" s="217"/>
      <c r="J309" s="213"/>
      <c r="K309" s="213"/>
      <c r="L309" s="218"/>
      <c r="M309" s="219"/>
      <c r="N309" s="220"/>
      <c r="O309" s="220"/>
      <c r="P309" s="220"/>
      <c r="Q309" s="220"/>
      <c r="R309" s="220"/>
      <c r="S309" s="220"/>
      <c r="T309" s="221"/>
      <c r="AT309" s="222" t="s">
        <v>147</v>
      </c>
      <c r="AU309" s="222" t="s">
        <v>145</v>
      </c>
      <c r="AV309" s="14" t="s">
        <v>145</v>
      </c>
      <c r="AW309" s="14" t="s">
        <v>30</v>
      </c>
      <c r="AX309" s="14" t="s">
        <v>73</v>
      </c>
      <c r="AY309" s="222" t="s">
        <v>137</v>
      </c>
    </row>
    <row r="310" spans="1:65" s="15" customFormat="1">
      <c r="B310" s="223"/>
      <c r="C310" s="224"/>
      <c r="D310" s="203" t="s">
        <v>147</v>
      </c>
      <c r="E310" s="225" t="s">
        <v>1</v>
      </c>
      <c r="F310" s="226" t="s">
        <v>150</v>
      </c>
      <c r="G310" s="224"/>
      <c r="H310" s="227">
        <v>27</v>
      </c>
      <c r="I310" s="228"/>
      <c r="J310" s="224"/>
      <c r="K310" s="224"/>
      <c r="L310" s="229"/>
      <c r="M310" s="230"/>
      <c r="N310" s="231"/>
      <c r="O310" s="231"/>
      <c r="P310" s="231"/>
      <c r="Q310" s="231"/>
      <c r="R310" s="231"/>
      <c r="S310" s="231"/>
      <c r="T310" s="232"/>
      <c r="AT310" s="233" t="s">
        <v>147</v>
      </c>
      <c r="AU310" s="233" t="s">
        <v>145</v>
      </c>
      <c r="AV310" s="15" t="s">
        <v>144</v>
      </c>
      <c r="AW310" s="15" t="s">
        <v>30</v>
      </c>
      <c r="AX310" s="15" t="s">
        <v>81</v>
      </c>
      <c r="AY310" s="233" t="s">
        <v>137</v>
      </c>
    </row>
    <row r="311" spans="1:65" s="2" customFormat="1" ht="21.75" customHeight="1">
      <c r="A311" s="34"/>
      <c r="B311" s="35"/>
      <c r="C311" s="187" t="s">
        <v>432</v>
      </c>
      <c r="D311" s="187" t="s">
        <v>140</v>
      </c>
      <c r="E311" s="188" t="s">
        <v>433</v>
      </c>
      <c r="F311" s="189" t="s">
        <v>434</v>
      </c>
      <c r="G311" s="190" t="s">
        <v>158</v>
      </c>
      <c r="H311" s="191">
        <v>27</v>
      </c>
      <c r="I311" s="192"/>
      <c r="J311" s="193">
        <f>ROUND(I311*H311,2)</f>
        <v>0</v>
      </c>
      <c r="K311" s="194"/>
      <c r="L311" s="39"/>
      <c r="M311" s="195" t="s">
        <v>1</v>
      </c>
      <c r="N311" s="196" t="s">
        <v>39</v>
      </c>
      <c r="O311" s="71"/>
      <c r="P311" s="197">
        <f>O311*H311</f>
        <v>0</v>
      </c>
      <c r="Q311" s="197">
        <v>4.1000000000000003E-3</v>
      </c>
      <c r="R311" s="197">
        <f>Q311*H311</f>
        <v>0.11070000000000001</v>
      </c>
      <c r="S311" s="197">
        <v>0</v>
      </c>
      <c r="T311" s="198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9" t="s">
        <v>224</v>
      </c>
      <c r="AT311" s="199" t="s">
        <v>140</v>
      </c>
      <c r="AU311" s="199" t="s">
        <v>145</v>
      </c>
      <c r="AY311" s="17" t="s">
        <v>137</v>
      </c>
      <c r="BE311" s="200">
        <f>IF(N311="základní",J311,0)</f>
        <v>0</v>
      </c>
      <c r="BF311" s="200">
        <f>IF(N311="snížená",J311,0)</f>
        <v>0</v>
      </c>
      <c r="BG311" s="200">
        <f>IF(N311="zákl. přenesená",J311,0)</f>
        <v>0</v>
      </c>
      <c r="BH311" s="200">
        <f>IF(N311="sníž. přenesená",J311,0)</f>
        <v>0</v>
      </c>
      <c r="BI311" s="200">
        <f>IF(N311="nulová",J311,0)</f>
        <v>0</v>
      </c>
      <c r="BJ311" s="17" t="s">
        <v>145</v>
      </c>
      <c r="BK311" s="200">
        <f>ROUND(I311*H311,2)</f>
        <v>0</v>
      </c>
      <c r="BL311" s="17" t="s">
        <v>224</v>
      </c>
      <c r="BM311" s="199" t="s">
        <v>435</v>
      </c>
    </row>
    <row r="312" spans="1:65" s="14" customFormat="1">
      <c r="B312" s="212"/>
      <c r="C312" s="213"/>
      <c r="D312" s="203" t="s">
        <v>147</v>
      </c>
      <c r="E312" s="214" t="s">
        <v>1</v>
      </c>
      <c r="F312" s="215" t="s">
        <v>356</v>
      </c>
      <c r="G312" s="213"/>
      <c r="H312" s="216">
        <v>27</v>
      </c>
      <c r="I312" s="217"/>
      <c r="J312" s="213"/>
      <c r="K312" s="213"/>
      <c r="L312" s="218"/>
      <c r="M312" s="219"/>
      <c r="N312" s="220"/>
      <c r="O312" s="220"/>
      <c r="P312" s="220"/>
      <c r="Q312" s="220"/>
      <c r="R312" s="220"/>
      <c r="S312" s="220"/>
      <c r="T312" s="221"/>
      <c r="AT312" s="222" t="s">
        <v>147</v>
      </c>
      <c r="AU312" s="222" t="s">
        <v>145</v>
      </c>
      <c r="AV312" s="14" t="s">
        <v>145</v>
      </c>
      <c r="AW312" s="14" t="s">
        <v>30</v>
      </c>
      <c r="AX312" s="14" t="s">
        <v>73</v>
      </c>
      <c r="AY312" s="222" t="s">
        <v>137</v>
      </c>
    </row>
    <row r="313" spans="1:65" s="15" customFormat="1">
      <c r="B313" s="223"/>
      <c r="C313" s="224"/>
      <c r="D313" s="203" t="s">
        <v>147</v>
      </c>
      <c r="E313" s="225" t="s">
        <v>1</v>
      </c>
      <c r="F313" s="226" t="s">
        <v>150</v>
      </c>
      <c r="G313" s="224"/>
      <c r="H313" s="227">
        <v>27</v>
      </c>
      <c r="I313" s="228"/>
      <c r="J313" s="224"/>
      <c r="K313" s="224"/>
      <c r="L313" s="229"/>
      <c r="M313" s="230"/>
      <c r="N313" s="231"/>
      <c r="O313" s="231"/>
      <c r="P313" s="231"/>
      <c r="Q313" s="231"/>
      <c r="R313" s="231"/>
      <c r="S313" s="231"/>
      <c r="T313" s="232"/>
      <c r="AT313" s="233" t="s">
        <v>147</v>
      </c>
      <c r="AU313" s="233" t="s">
        <v>145</v>
      </c>
      <c r="AV313" s="15" t="s">
        <v>144</v>
      </c>
      <c r="AW313" s="15" t="s">
        <v>30</v>
      </c>
      <c r="AX313" s="15" t="s">
        <v>81</v>
      </c>
      <c r="AY313" s="233" t="s">
        <v>137</v>
      </c>
    </row>
    <row r="314" spans="1:65" s="2" customFormat="1" ht="21.75" customHeight="1">
      <c r="A314" s="34"/>
      <c r="B314" s="35"/>
      <c r="C314" s="187" t="s">
        <v>436</v>
      </c>
      <c r="D314" s="187" t="s">
        <v>140</v>
      </c>
      <c r="E314" s="188" t="s">
        <v>437</v>
      </c>
      <c r="F314" s="189" t="s">
        <v>438</v>
      </c>
      <c r="G314" s="190" t="s">
        <v>380</v>
      </c>
      <c r="H314" s="245"/>
      <c r="I314" s="192"/>
      <c r="J314" s="193">
        <f>ROUND(I314*H314,2)</f>
        <v>0</v>
      </c>
      <c r="K314" s="194"/>
      <c r="L314" s="39"/>
      <c r="M314" s="195" t="s">
        <v>1</v>
      </c>
      <c r="N314" s="196" t="s">
        <v>39</v>
      </c>
      <c r="O314" s="71"/>
      <c r="P314" s="197">
        <f>O314*H314</f>
        <v>0</v>
      </c>
      <c r="Q314" s="197">
        <v>0</v>
      </c>
      <c r="R314" s="197">
        <f>Q314*H314</f>
        <v>0</v>
      </c>
      <c r="S314" s="197">
        <v>0</v>
      </c>
      <c r="T314" s="198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9" t="s">
        <v>224</v>
      </c>
      <c r="AT314" s="199" t="s">
        <v>140</v>
      </c>
      <c r="AU314" s="199" t="s">
        <v>145</v>
      </c>
      <c r="AY314" s="17" t="s">
        <v>137</v>
      </c>
      <c r="BE314" s="200">
        <f>IF(N314="základní",J314,0)</f>
        <v>0</v>
      </c>
      <c r="BF314" s="200">
        <f>IF(N314="snížená",J314,0)</f>
        <v>0</v>
      </c>
      <c r="BG314" s="200">
        <f>IF(N314="zákl. přenesená",J314,0)</f>
        <v>0</v>
      </c>
      <c r="BH314" s="200">
        <f>IF(N314="sníž. přenesená",J314,0)</f>
        <v>0</v>
      </c>
      <c r="BI314" s="200">
        <f>IF(N314="nulová",J314,0)</f>
        <v>0</v>
      </c>
      <c r="BJ314" s="17" t="s">
        <v>145</v>
      </c>
      <c r="BK314" s="200">
        <f>ROUND(I314*H314,2)</f>
        <v>0</v>
      </c>
      <c r="BL314" s="17" t="s">
        <v>224</v>
      </c>
      <c r="BM314" s="199" t="s">
        <v>439</v>
      </c>
    </row>
    <row r="315" spans="1:65" s="12" customFormat="1" ht="22.9" customHeight="1">
      <c r="B315" s="171"/>
      <c r="C315" s="172"/>
      <c r="D315" s="173" t="s">
        <v>72</v>
      </c>
      <c r="E315" s="185" t="s">
        <v>440</v>
      </c>
      <c r="F315" s="185" t="s">
        <v>441</v>
      </c>
      <c r="G315" s="172"/>
      <c r="H315" s="172"/>
      <c r="I315" s="175"/>
      <c r="J315" s="186">
        <f>BK315</f>
        <v>0</v>
      </c>
      <c r="K315" s="172"/>
      <c r="L315" s="177"/>
      <c r="M315" s="178"/>
      <c r="N315" s="179"/>
      <c r="O315" s="179"/>
      <c r="P315" s="180">
        <f>SUM(P316:P318)</f>
        <v>0</v>
      </c>
      <c r="Q315" s="179"/>
      <c r="R315" s="180">
        <f>SUM(R316:R318)</f>
        <v>0</v>
      </c>
      <c r="S315" s="179"/>
      <c r="T315" s="181">
        <f>SUM(T316:T318)</f>
        <v>3.3750000000000002E-2</v>
      </c>
      <c r="AR315" s="182" t="s">
        <v>145</v>
      </c>
      <c r="AT315" s="183" t="s">
        <v>72</v>
      </c>
      <c r="AU315" s="183" t="s">
        <v>81</v>
      </c>
      <c r="AY315" s="182" t="s">
        <v>137</v>
      </c>
      <c r="BK315" s="184">
        <f>SUM(BK316:BK318)</f>
        <v>0</v>
      </c>
    </row>
    <row r="316" spans="1:65" s="2" customFormat="1" ht="21.75" customHeight="1">
      <c r="A316" s="34"/>
      <c r="B316" s="35"/>
      <c r="C316" s="187" t="s">
        <v>442</v>
      </c>
      <c r="D316" s="187" t="s">
        <v>140</v>
      </c>
      <c r="E316" s="188" t="s">
        <v>443</v>
      </c>
      <c r="F316" s="189" t="s">
        <v>444</v>
      </c>
      <c r="G316" s="190" t="s">
        <v>158</v>
      </c>
      <c r="H316" s="191">
        <v>11.25</v>
      </c>
      <c r="I316" s="192"/>
      <c r="J316" s="193">
        <f>ROUND(I316*H316,2)</f>
        <v>0</v>
      </c>
      <c r="K316" s="194"/>
      <c r="L316" s="39"/>
      <c r="M316" s="195" t="s">
        <v>1</v>
      </c>
      <c r="N316" s="196" t="s">
        <v>39</v>
      </c>
      <c r="O316" s="71"/>
      <c r="P316" s="197">
        <f>O316*H316</f>
        <v>0</v>
      </c>
      <c r="Q316" s="197">
        <v>0</v>
      </c>
      <c r="R316" s="197">
        <f>Q316*H316</f>
        <v>0</v>
      </c>
      <c r="S316" s="197">
        <v>3.0000000000000001E-3</v>
      </c>
      <c r="T316" s="198">
        <f>S316*H316</f>
        <v>3.3750000000000002E-2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9" t="s">
        <v>224</v>
      </c>
      <c r="AT316" s="199" t="s">
        <v>140</v>
      </c>
      <c r="AU316" s="199" t="s">
        <v>145</v>
      </c>
      <c r="AY316" s="17" t="s">
        <v>137</v>
      </c>
      <c r="BE316" s="200">
        <f>IF(N316="základní",J316,0)</f>
        <v>0</v>
      </c>
      <c r="BF316" s="200">
        <f>IF(N316="snížená",J316,0)</f>
        <v>0</v>
      </c>
      <c r="BG316" s="200">
        <f>IF(N316="zákl. přenesená",J316,0)</f>
        <v>0</v>
      </c>
      <c r="BH316" s="200">
        <f>IF(N316="sníž. přenesená",J316,0)</f>
        <v>0</v>
      </c>
      <c r="BI316" s="200">
        <f>IF(N316="nulová",J316,0)</f>
        <v>0</v>
      </c>
      <c r="BJ316" s="17" t="s">
        <v>145</v>
      </c>
      <c r="BK316" s="200">
        <f>ROUND(I316*H316,2)</f>
        <v>0</v>
      </c>
      <c r="BL316" s="17" t="s">
        <v>224</v>
      </c>
      <c r="BM316" s="199" t="s">
        <v>445</v>
      </c>
    </row>
    <row r="317" spans="1:65" s="14" customFormat="1">
      <c r="B317" s="212"/>
      <c r="C317" s="213"/>
      <c r="D317" s="203" t="s">
        <v>147</v>
      </c>
      <c r="E317" s="214" t="s">
        <v>1</v>
      </c>
      <c r="F317" s="215" t="s">
        <v>446</v>
      </c>
      <c r="G317" s="213"/>
      <c r="H317" s="216">
        <v>11.25</v>
      </c>
      <c r="I317" s="217"/>
      <c r="J317" s="213"/>
      <c r="K317" s="213"/>
      <c r="L317" s="218"/>
      <c r="M317" s="219"/>
      <c r="N317" s="220"/>
      <c r="O317" s="220"/>
      <c r="P317" s="220"/>
      <c r="Q317" s="220"/>
      <c r="R317" s="220"/>
      <c r="S317" s="220"/>
      <c r="T317" s="221"/>
      <c r="AT317" s="222" t="s">
        <v>147</v>
      </c>
      <c r="AU317" s="222" t="s">
        <v>145</v>
      </c>
      <c r="AV317" s="14" t="s">
        <v>145</v>
      </c>
      <c r="AW317" s="14" t="s">
        <v>30</v>
      </c>
      <c r="AX317" s="14" t="s">
        <v>73</v>
      </c>
      <c r="AY317" s="222" t="s">
        <v>137</v>
      </c>
    </row>
    <row r="318" spans="1:65" s="15" customFormat="1">
      <c r="B318" s="223"/>
      <c r="C318" s="224"/>
      <c r="D318" s="203" t="s">
        <v>147</v>
      </c>
      <c r="E318" s="225" t="s">
        <v>1</v>
      </c>
      <c r="F318" s="226" t="s">
        <v>150</v>
      </c>
      <c r="G318" s="224"/>
      <c r="H318" s="227">
        <v>11.25</v>
      </c>
      <c r="I318" s="228"/>
      <c r="J318" s="224"/>
      <c r="K318" s="224"/>
      <c r="L318" s="229"/>
      <c r="M318" s="230"/>
      <c r="N318" s="231"/>
      <c r="O318" s="231"/>
      <c r="P318" s="231"/>
      <c r="Q318" s="231"/>
      <c r="R318" s="231"/>
      <c r="S318" s="231"/>
      <c r="T318" s="232"/>
      <c r="AT318" s="233" t="s">
        <v>147</v>
      </c>
      <c r="AU318" s="233" t="s">
        <v>145</v>
      </c>
      <c r="AV318" s="15" t="s">
        <v>144</v>
      </c>
      <c r="AW318" s="15" t="s">
        <v>30</v>
      </c>
      <c r="AX318" s="15" t="s">
        <v>81</v>
      </c>
      <c r="AY318" s="233" t="s">
        <v>137</v>
      </c>
    </row>
    <row r="319" spans="1:65" s="12" customFormat="1" ht="22.9" customHeight="1">
      <c r="B319" s="171"/>
      <c r="C319" s="172"/>
      <c r="D319" s="173" t="s">
        <v>72</v>
      </c>
      <c r="E319" s="185" t="s">
        <v>447</v>
      </c>
      <c r="F319" s="185" t="s">
        <v>448</v>
      </c>
      <c r="G319" s="172"/>
      <c r="H319" s="172"/>
      <c r="I319" s="175"/>
      <c r="J319" s="186">
        <f>BK319</f>
        <v>0</v>
      </c>
      <c r="K319" s="172"/>
      <c r="L319" s="177"/>
      <c r="M319" s="178"/>
      <c r="N319" s="179"/>
      <c r="O319" s="179"/>
      <c r="P319" s="180">
        <f>SUM(P320:P337)</f>
        <v>0</v>
      </c>
      <c r="Q319" s="179"/>
      <c r="R319" s="180">
        <f>SUM(R320:R337)</f>
        <v>3.9393480000000003</v>
      </c>
      <c r="S319" s="179"/>
      <c r="T319" s="181">
        <f>SUM(T320:T337)</f>
        <v>0</v>
      </c>
      <c r="AR319" s="182" t="s">
        <v>145</v>
      </c>
      <c r="AT319" s="183" t="s">
        <v>72</v>
      </c>
      <c r="AU319" s="183" t="s">
        <v>81</v>
      </c>
      <c r="AY319" s="182" t="s">
        <v>137</v>
      </c>
      <c r="BK319" s="184">
        <f>SUM(BK320:BK337)</f>
        <v>0</v>
      </c>
    </row>
    <row r="320" spans="1:65" s="2" customFormat="1" ht="16.5" customHeight="1">
      <c r="A320" s="34"/>
      <c r="B320" s="35"/>
      <c r="C320" s="187" t="s">
        <v>449</v>
      </c>
      <c r="D320" s="187" t="s">
        <v>140</v>
      </c>
      <c r="E320" s="188" t="s">
        <v>450</v>
      </c>
      <c r="F320" s="189" t="s">
        <v>451</v>
      </c>
      <c r="G320" s="190" t="s">
        <v>158</v>
      </c>
      <c r="H320" s="191">
        <v>193.2</v>
      </c>
      <c r="I320" s="192"/>
      <c r="J320" s="193">
        <f>ROUND(I320*H320,2)</f>
        <v>0</v>
      </c>
      <c r="K320" s="194"/>
      <c r="L320" s="39"/>
      <c r="M320" s="195" t="s">
        <v>1</v>
      </c>
      <c r="N320" s="196" t="s">
        <v>39</v>
      </c>
      <c r="O320" s="71"/>
      <c r="P320" s="197">
        <f>O320*H320</f>
        <v>0</v>
      </c>
      <c r="Q320" s="197">
        <v>2.9999999999999997E-4</v>
      </c>
      <c r="R320" s="197">
        <f>Q320*H320</f>
        <v>5.7959999999999991E-2</v>
      </c>
      <c r="S320" s="197">
        <v>0</v>
      </c>
      <c r="T320" s="198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9" t="s">
        <v>224</v>
      </c>
      <c r="AT320" s="199" t="s">
        <v>140</v>
      </c>
      <c r="AU320" s="199" t="s">
        <v>145</v>
      </c>
      <c r="AY320" s="17" t="s">
        <v>137</v>
      </c>
      <c r="BE320" s="200">
        <f>IF(N320="základní",J320,0)</f>
        <v>0</v>
      </c>
      <c r="BF320" s="200">
        <f>IF(N320="snížená",J320,0)</f>
        <v>0</v>
      </c>
      <c r="BG320" s="200">
        <f>IF(N320="zákl. přenesená",J320,0)</f>
        <v>0</v>
      </c>
      <c r="BH320" s="200">
        <f>IF(N320="sníž. přenesená",J320,0)</f>
        <v>0</v>
      </c>
      <c r="BI320" s="200">
        <f>IF(N320="nulová",J320,0)</f>
        <v>0</v>
      </c>
      <c r="BJ320" s="17" t="s">
        <v>145</v>
      </c>
      <c r="BK320" s="200">
        <f>ROUND(I320*H320,2)</f>
        <v>0</v>
      </c>
      <c r="BL320" s="17" t="s">
        <v>224</v>
      </c>
      <c r="BM320" s="199" t="s">
        <v>452</v>
      </c>
    </row>
    <row r="321" spans="1:65" s="14" customFormat="1">
      <c r="B321" s="212"/>
      <c r="C321" s="213"/>
      <c r="D321" s="203" t="s">
        <v>147</v>
      </c>
      <c r="E321" s="214" t="s">
        <v>1</v>
      </c>
      <c r="F321" s="215" t="s">
        <v>453</v>
      </c>
      <c r="G321" s="213"/>
      <c r="H321" s="216">
        <v>193.2</v>
      </c>
      <c r="I321" s="217"/>
      <c r="J321" s="213"/>
      <c r="K321" s="213"/>
      <c r="L321" s="218"/>
      <c r="M321" s="219"/>
      <c r="N321" s="220"/>
      <c r="O321" s="220"/>
      <c r="P321" s="220"/>
      <c r="Q321" s="220"/>
      <c r="R321" s="220"/>
      <c r="S321" s="220"/>
      <c r="T321" s="221"/>
      <c r="AT321" s="222" t="s">
        <v>147</v>
      </c>
      <c r="AU321" s="222" t="s">
        <v>145</v>
      </c>
      <c r="AV321" s="14" t="s">
        <v>145</v>
      </c>
      <c r="AW321" s="14" t="s">
        <v>30</v>
      </c>
      <c r="AX321" s="14" t="s">
        <v>73</v>
      </c>
      <c r="AY321" s="222" t="s">
        <v>137</v>
      </c>
    </row>
    <row r="322" spans="1:65" s="15" customFormat="1">
      <c r="B322" s="223"/>
      <c r="C322" s="224"/>
      <c r="D322" s="203" t="s">
        <v>147</v>
      </c>
      <c r="E322" s="225" t="s">
        <v>1</v>
      </c>
      <c r="F322" s="226" t="s">
        <v>150</v>
      </c>
      <c r="G322" s="224"/>
      <c r="H322" s="227">
        <v>193.2</v>
      </c>
      <c r="I322" s="228"/>
      <c r="J322" s="224"/>
      <c r="K322" s="224"/>
      <c r="L322" s="229"/>
      <c r="M322" s="230"/>
      <c r="N322" s="231"/>
      <c r="O322" s="231"/>
      <c r="P322" s="231"/>
      <c r="Q322" s="231"/>
      <c r="R322" s="231"/>
      <c r="S322" s="231"/>
      <c r="T322" s="232"/>
      <c r="AT322" s="233" t="s">
        <v>147</v>
      </c>
      <c r="AU322" s="233" t="s">
        <v>145</v>
      </c>
      <c r="AV322" s="15" t="s">
        <v>144</v>
      </c>
      <c r="AW322" s="15" t="s">
        <v>30</v>
      </c>
      <c r="AX322" s="15" t="s">
        <v>81</v>
      </c>
      <c r="AY322" s="233" t="s">
        <v>137</v>
      </c>
    </row>
    <row r="323" spans="1:65" s="2" customFormat="1" ht="21.75" customHeight="1">
      <c r="A323" s="34"/>
      <c r="B323" s="35"/>
      <c r="C323" s="187" t="s">
        <v>454</v>
      </c>
      <c r="D323" s="187" t="s">
        <v>140</v>
      </c>
      <c r="E323" s="188" t="s">
        <v>455</v>
      </c>
      <c r="F323" s="189" t="s">
        <v>456</v>
      </c>
      <c r="G323" s="190" t="s">
        <v>158</v>
      </c>
      <c r="H323" s="191">
        <v>193.2</v>
      </c>
      <c r="I323" s="192"/>
      <c r="J323" s="193">
        <f>ROUND(I323*H323,2)</f>
        <v>0</v>
      </c>
      <c r="K323" s="194"/>
      <c r="L323" s="39"/>
      <c r="M323" s="195" t="s">
        <v>1</v>
      </c>
      <c r="N323" s="196" t="s">
        <v>39</v>
      </c>
      <c r="O323" s="71"/>
      <c r="P323" s="197">
        <f>O323*H323</f>
        <v>0</v>
      </c>
      <c r="Q323" s="197">
        <v>5.3E-3</v>
      </c>
      <c r="R323" s="197">
        <f>Q323*H323</f>
        <v>1.02396</v>
      </c>
      <c r="S323" s="197">
        <v>0</v>
      </c>
      <c r="T323" s="198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9" t="s">
        <v>224</v>
      </c>
      <c r="AT323" s="199" t="s">
        <v>140</v>
      </c>
      <c r="AU323" s="199" t="s">
        <v>145</v>
      </c>
      <c r="AY323" s="17" t="s">
        <v>137</v>
      </c>
      <c r="BE323" s="200">
        <f>IF(N323="základní",J323,0)</f>
        <v>0</v>
      </c>
      <c r="BF323" s="200">
        <f>IF(N323="snížená",J323,0)</f>
        <v>0</v>
      </c>
      <c r="BG323" s="200">
        <f>IF(N323="zákl. přenesená",J323,0)</f>
        <v>0</v>
      </c>
      <c r="BH323" s="200">
        <f>IF(N323="sníž. přenesená",J323,0)</f>
        <v>0</v>
      </c>
      <c r="BI323" s="200">
        <f>IF(N323="nulová",J323,0)</f>
        <v>0</v>
      </c>
      <c r="BJ323" s="17" t="s">
        <v>145</v>
      </c>
      <c r="BK323" s="200">
        <f>ROUND(I323*H323,2)</f>
        <v>0</v>
      </c>
      <c r="BL323" s="17" t="s">
        <v>224</v>
      </c>
      <c r="BM323" s="199" t="s">
        <v>457</v>
      </c>
    </row>
    <row r="324" spans="1:65" s="14" customFormat="1">
      <c r="B324" s="212"/>
      <c r="C324" s="213"/>
      <c r="D324" s="203" t="s">
        <v>147</v>
      </c>
      <c r="E324" s="214" t="s">
        <v>1</v>
      </c>
      <c r="F324" s="215" t="s">
        <v>453</v>
      </c>
      <c r="G324" s="213"/>
      <c r="H324" s="216">
        <v>193.2</v>
      </c>
      <c r="I324" s="217"/>
      <c r="J324" s="213"/>
      <c r="K324" s="213"/>
      <c r="L324" s="218"/>
      <c r="M324" s="219"/>
      <c r="N324" s="220"/>
      <c r="O324" s="220"/>
      <c r="P324" s="220"/>
      <c r="Q324" s="220"/>
      <c r="R324" s="220"/>
      <c r="S324" s="220"/>
      <c r="T324" s="221"/>
      <c r="AT324" s="222" t="s">
        <v>147</v>
      </c>
      <c r="AU324" s="222" t="s">
        <v>145</v>
      </c>
      <c r="AV324" s="14" t="s">
        <v>145</v>
      </c>
      <c r="AW324" s="14" t="s">
        <v>30</v>
      </c>
      <c r="AX324" s="14" t="s">
        <v>73</v>
      </c>
      <c r="AY324" s="222" t="s">
        <v>137</v>
      </c>
    </row>
    <row r="325" spans="1:65" s="15" customFormat="1">
      <c r="B325" s="223"/>
      <c r="C325" s="224"/>
      <c r="D325" s="203" t="s">
        <v>147</v>
      </c>
      <c r="E325" s="225" t="s">
        <v>1</v>
      </c>
      <c r="F325" s="226" t="s">
        <v>150</v>
      </c>
      <c r="G325" s="224"/>
      <c r="H325" s="227">
        <v>193.2</v>
      </c>
      <c r="I325" s="228"/>
      <c r="J325" s="224"/>
      <c r="K325" s="224"/>
      <c r="L325" s="229"/>
      <c r="M325" s="230"/>
      <c r="N325" s="231"/>
      <c r="O325" s="231"/>
      <c r="P325" s="231"/>
      <c r="Q325" s="231"/>
      <c r="R325" s="231"/>
      <c r="S325" s="231"/>
      <c r="T325" s="232"/>
      <c r="AT325" s="233" t="s">
        <v>147</v>
      </c>
      <c r="AU325" s="233" t="s">
        <v>145</v>
      </c>
      <c r="AV325" s="15" t="s">
        <v>144</v>
      </c>
      <c r="AW325" s="15" t="s">
        <v>30</v>
      </c>
      <c r="AX325" s="15" t="s">
        <v>81</v>
      </c>
      <c r="AY325" s="233" t="s">
        <v>137</v>
      </c>
    </row>
    <row r="326" spans="1:65" s="2" customFormat="1" ht="16.5" customHeight="1">
      <c r="A326" s="34"/>
      <c r="B326" s="35"/>
      <c r="C326" s="234" t="s">
        <v>458</v>
      </c>
      <c r="D326" s="234" t="s">
        <v>373</v>
      </c>
      <c r="E326" s="235" t="s">
        <v>459</v>
      </c>
      <c r="F326" s="236" t="s">
        <v>460</v>
      </c>
      <c r="G326" s="237" t="s">
        <v>158</v>
      </c>
      <c r="H326" s="238">
        <v>212.52</v>
      </c>
      <c r="I326" s="239"/>
      <c r="J326" s="240">
        <f>ROUND(I326*H326,2)</f>
        <v>0</v>
      </c>
      <c r="K326" s="241"/>
      <c r="L326" s="242"/>
      <c r="M326" s="243" t="s">
        <v>1</v>
      </c>
      <c r="N326" s="244" t="s">
        <v>39</v>
      </c>
      <c r="O326" s="71"/>
      <c r="P326" s="197">
        <f>O326*H326</f>
        <v>0</v>
      </c>
      <c r="Q326" s="197">
        <v>1.26E-2</v>
      </c>
      <c r="R326" s="197">
        <f>Q326*H326</f>
        <v>2.6777520000000004</v>
      </c>
      <c r="S326" s="197">
        <v>0</v>
      </c>
      <c r="T326" s="198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9" t="s">
        <v>296</v>
      </c>
      <c r="AT326" s="199" t="s">
        <v>373</v>
      </c>
      <c r="AU326" s="199" t="s">
        <v>145</v>
      </c>
      <c r="AY326" s="17" t="s">
        <v>137</v>
      </c>
      <c r="BE326" s="200">
        <f>IF(N326="základní",J326,0)</f>
        <v>0</v>
      </c>
      <c r="BF326" s="200">
        <f>IF(N326="snížená",J326,0)</f>
        <v>0</v>
      </c>
      <c r="BG326" s="200">
        <f>IF(N326="zákl. přenesená",J326,0)</f>
        <v>0</v>
      </c>
      <c r="BH326" s="200">
        <f>IF(N326="sníž. přenesená",J326,0)</f>
        <v>0</v>
      </c>
      <c r="BI326" s="200">
        <f>IF(N326="nulová",J326,0)</f>
        <v>0</v>
      </c>
      <c r="BJ326" s="17" t="s">
        <v>145</v>
      </c>
      <c r="BK326" s="200">
        <f>ROUND(I326*H326,2)</f>
        <v>0</v>
      </c>
      <c r="BL326" s="17" t="s">
        <v>224</v>
      </c>
      <c r="BM326" s="199" t="s">
        <v>461</v>
      </c>
    </row>
    <row r="327" spans="1:65" s="14" customFormat="1">
      <c r="B327" s="212"/>
      <c r="C327" s="213"/>
      <c r="D327" s="203" t="s">
        <v>147</v>
      </c>
      <c r="E327" s="213"/>
      <c r="F327" s="215" t="s">
        <v>462</v>
      </c>
      <c r="G327" s="213"/>
      <c r="H327" s="216">
        <v>212.52</v>
      </c>
      <c r="I327" s="217"/>
      <c r="J327" s="213"/>
      <c r="K327" s="213"/>
      <c r="L327" s="218"/>
      <c r="M327" s="219"/>
      <c r="N327" s="220"/>
      <c r="O327" s="220"/>
      <c r="P327" s="220"/>
      <c r="Q327" s="220"/>
      <c r="R327" s="220"/>
      <c r="S327" s="220"/>
      <c r="T327" s="221"/>
      <c r="AT327" s="222" t="s">
        <v>147</v>
      </c>
      <c r="AU327" s="222" t="s">
        <v>145</v>
      </c>
      <c r="AV327" s="14" t="s">
        <v>145</v>
      </c>
      <c r="AW327" s="14" t="s">
        <v>4</v>
      </c>
      <c r="AX327" s="14" t="s">
        <v>81</v>
      </c>
      <c r="AY327" s="222" t="s">
        <v>137</v>
      </c>
    </row>
    <row r="328" spans="1:65" s="2" customFormat="1" ht="21.75" customHeight="1">
      <c r="A328" s="34"/>
      <c r="B328" s="35"/>
      <c r="C328" s="187" t="s">
        <v>463</v>
      </c>
      <c r="D328" s="187" t="s">
        <v>140</v>
      </c>
      <c r="E328" s="188" t="s">
        <v>464</v>
      </c>
      <c r="F328" s="189" t="s">
        <v>465</v>
      </c>
      <c r="G328" s="190" t="s">
        <v>158</v>
      </c>
      <c r="H328" s="191">
        <v>193.2</v>
      </c>
      <c r="I328" s="192"/>
      <c r="J328" s="193">
        <f>ROUND(I328*H328,2)</f>
        <v>0</v>
      </c>
      <c r="K328" s="194"/>
      <c r="L328" s="39"/>
      <c r="M328" s="195" t="s">
        <v>1</v>
      </c>
      <c r="N328" s="196" t="s">
        <v>39</v>
      </c>
      <c r="O328" s="71"/>
      <c r="P328" s="197">
        <f>O328*H328</f>
        <v>0</v>
      </c>
      <c r="Q328" s="197">
        <v>0</v>
      </c>
      <c r="R328" s="197">
        <f>Q328*H328</f>
        <v>0</v>
      </c>
      <c r="S328" s="197">
        <v>0</v>
      </c>
      <c r="T328" s="198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9" t="s">
        <v>224</v>
      </c>
      <c r="AT328" s="199" t="s">
        <v>140</v>
      </c>
      <c r="AU328" s="199" t="s">
        <v>145</v>
      </c>
      <c r="AY328" s="17" t="s">
        <v>137</v>
      </c>
      <c r="BE328" s="200">
        <f>IF(N328="základní",J328,0)</f>
        <v>0</v>
      </c>
      <c r="BF328" s="200">
        <f>IF(N328="snížená",J328,0)</f>
        <v>0</v>
      </c>
      <c r="BG328" s="200">
        <f>IF(N328="zákl. přenesená",J328,0)</f>
        <v>0</v>
      </c>
      <c r="BH328" s="200">
        <f>IF(N328="sníž. přenesená",J328,0)</f>
        <v>0</v>
      </c>
      <c r="BI328" s="200">
        <f>IF(N328="nulová",J328,0)</f>
        <v>0</v>
      </c>
      <c r="BJ328" s="17" t="s">
        <v>145</v>
      </c>
      <c r="BK328" s="200">
        <f>ROUND(I328*H328,2)</f>
        <v>0</v>
      </c>
      <c r="BL328" s="17" t="s">
        <v>224</v>
      </c>
      <c r="BM328" s="199" t="s">
        <v>466</v>
      </c>
    </row>
    <row r="329" spans="1:65" s="14" customFormat="1">
      <c r="B329" s="212"/>
      <c r="C329" s="213"/>
      <c r="D329" s="203" t="s">
        <v>147</v>
      </c>
      <c r="E329" s="214" t="s">
        <v>1</v>
      </c>
      <c r="F329" s="215" t="s">
        <v>453</v>
      </c>
      <c r="G329" s="213"/>
      <c r="H329" s="216">
        <v>193.2</v>
      </c>
      <c r="I329" s="217"/>
      <c r="J329" s="213"/>
      <c r="K329" s="213"/>
      <c r="L329" s="218"/>
      <c r="M329" s="219"/>
      <c r="N329" s="220"/>
      <c r="O329" s="220"/>
      <c r="P329" s="220"/>
      <c r="Q329" s="220"/>
      <c r="R329" s="220"/>
      <c r="S329" s="220"/>
      <c r="T329" s="221"/>
      <c r="AT329" s="222" t="s">
        <v>147</v>
      </c>
      <c r="AU329" s="222" t="s">
        <v>145</v>
      </c>
      <c r="AV329" s="14" t="s">
        <v>145</v>
      </c>
      <c r="AW329" s="14" t="s">
        <v>30</v>
      </c>
      <c r="AX329" s="14" t="s">
        <v>73</v>
      </c>
      <c r="AY329" s="222" t="s">
        <v>137</v>
      </c>
    </row>
    <row r="330" spans="1:65" s="15" customFormat="1">
      <c r="B330" s="223"/>
      <c r="C330" s="224"/>
      <c r="D330" s="203" t="s">
        <v>147</v>
      </c>
      <c r="E330" s="225" t="s">
        <v>1</v>
      </c>
      <c r="F330" s="226" t="s">
        <v>150</v>
      </c>
      <c r="G330" s="224"/>
      <c r="H330" s="227">
        <v>193.2</v>
      </c>
      <c r="I330" s="228"/>
      <c r="J330" s="224"/>
      <c r="K330" s="224"/>
      <c r="L330" s="229"/>
      <c r="M330" s="230"/>
      <c r="N330" s="231"/>
      <c r="O330" s="231"/>
      <c r="P330" s="231"/>
      <c r="Q330" s="231"/>
      <c r="R330" s="231"/>
      <c r="S330" s="231"/>
      <c r="T330" s="232"/>
      <c r="AT330" s="233" t="s">
        <v>147</v>
      </c>
      <c r="AU330" s="233" t="s">
        <v>145</v>
      </c>
      <c r="AV330" s="15" t="s">
        <v>144</v>
      </c>
      <c r="AW330" s="15" t="s">
        <v>30</v>
      </c>
      <c r="AX330" s="15" t="s">
        <v>81</v>
      </c>
      <c r="AY330" s="233" t="s">
        <v>137</v>
      </c>
    </row>
    <row r="331" spans="1:65" s="2" customFormat="1" ht="21.75" customHeight="1">
      <c r="A331" s="34"/>
      <c r="B331" s="35"/>
      <c r="C331" s="187" t="s">
        <v>467</v>
      </c>
      <c r="D331" s="187" t="s">
        <v>140</v>
      </c>
      <c r="E331" s="188" t="s">
        <v>468</v>
      </c>
      <c r="F331" s="189" t="s">
        <v>469</v>
      </c>
      <c r="G331" s="190" t="s">
        <v>158</v>
      </c>
      <c r="H331" s="191">
        <v>193.2</v>
      </c>
      <c r="I331" s="192"/>
      <c r="J331" s="193">
        <f>ROUND(I331*H331,2)</f>
        <v>0</v>
      </c>
      <c r="K331" s="194"/>
      <c r="L331" s="39"/>
      <c r="M331" s="195" t="s">
        <v>1</v>
      </c>
      <c r="N331" s="196" t="s">
        <v>39</v>
      </c>
      <c r="O331" s="71"/>
      <c r="P331" s="197">
        <f>O331*H331</f>
        <v>0</v>
      </c>
      <c r="Q331" s="197">
        <v>0</v>
      </c>
      <c r="R331" s="197">
        <f>Q331*H331</f>
        <v>0</v>
      </c>
      <c r="S331" s="197">
        <v>0</v>
      </c>
      <c r="T331" s="19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9" t="s">
        <v>224</v>
      </c>
      <c r="AT331" s="199" t="s">
        <v>140</v>
      </c>
      <c r="AU331" s="199" t="s">
        <v>145</v>
      </c>
      <c r="AY331" s="17" t="s">
        <v>137</v>
      </c>
      <c r="BE331" s="200">
        <f>IF(N331="základní",J331,0)</f>
        <v>0</v>
      </c>
      <c r="BF331" s="200">
        <f>IF(N331="snížená",J331,0)</f>
        <v>0</v>
      </c>
      <c r="BG331" s="200">
        <f>IF(N331="zákl. přenesená",J331,0)</f>
        <v>0</v>
      </c>
      <c r="BH331" s="200">
        <f>IF(N331="sníž. přenesená",J331,0)</f>
        <v>0</v>
      </c>
      <c r="BI331" s="200">
        <f>IF(N331="nulová",J331,0)</f>
        <v>0</v>
      </c>
      <c r="BJ331" s="17" t="s">
        <v>145</v>
      </c>
      <c r="BK331" s="200">
        <f>ROUND(I331*H331,2)</f>
        <v>0</v>
      </c>
      <c r="BL331" s="17" t="s">
        <v>224</v>
      </c>
      <c r="BM331" s="199" t="s">
        <v>470</v>
      </c>
    </row>
    <row r="332" spans="1:65" s="14" customFormat="1">
      <c r="B332" s="212"/>
      <c r="C332" s="213"/>
      <c r="D332" s="203" t="s">
        <v>147</v>
      </c>
      <c r="E332" s="214" t="s">
        <v>1</v>
      </c>
      <c r="F332" s="215" t="s">
        <v>453</v>
      </c>
      <c r="G332" s="213"/>
      <c r="H332" s="216">
        <v>193.2</v>
      </c>
      <c r="I332" s="217"/>
      <c r="J332" s="213"/>
      <c r="K332" s="213"/>
      <c r="L332" s="218"/>
      <c r="M332" s="219"/>
      <c r="N332" s="220"/>
      <c r="O332" s="220"/>
      <c r="P332" s="220"/>
      <c r="Q332" s="220"/>
      <c r="R332" s="220"/>
      <c r="S332" s="220"/>
      <c r="T332" s="221"/>
      <c r="AT332" s="222" t="s">
        <v>147</v>
      </c>
      <c r="AU332" s="222" t="s">
        <v>145</v>
      </c>
      <c r="AV332" s="14" t="s">
        <v>145</v>
      </c>
      <c r="AW332" s="14" t="s">
        <v>30</v>
      </c>
      <c r="AX332" s="14" t="s">
        <v>73</v>
      </c>
      <c r="AY332" s="222" t="s">
        <v>137</v>
      </c>
    </row>
    <row r="333" spans="1:65" s="15" customFormat="1">
      <c r="B333" s="223"/>
      <c r="C333" s="224"/>
      <c r="D333" s="203" t="s">
        <v>147</v>
      </c>
      <c r="E333" s="225" t="s">
        <v>1</v>
      </c>
      <c r="F333" s="226" t="s">
        <v>150</v>
      </c>
      <c r="G333" s="224"/>
      <c r="H333" s="227">
        <v>193.2</v>
      </c>
      <c r="I333" s="228"/>
      <c r="J333" s="224"/>
      <c r="K333" s="224"/>
      <c r="L333" s="229"/>
      <c r="M333" s="230"/>
      <c r="N333" s="231"/>
      <c r="O333" s="231"/>
      <c r="P333" s="231"/>
      <c r="Q333" s="231"/>
      <c r="R333" s="231"/>
      <c r="S333" s="231"/>
      <c r="T333" s="232"/>
      <c r="AT333" s="233" t="s">
        <v>147</v>
      </c>
      <c r="AU333" s="233" t="s">
        <v>145</v>
      </c>
      <c r="AV333" s="15" t="s">
        <v>144</v>
      </c>
      <c r="AW333" s="15" t="s">
        <v>30</v>
      </c>
      <c r="AX333" s="15" t="s">
        <v>81</v>
      </c>
      <c r="AY333" s="233" t="s">
        <v>137</v>
      </c>
    </row>
    <row r="334" spans="1:65" s="2" customFormat="1" ht="21.75" customHeight="1">
      <c r="A334" s="34"/>
      <c r="B334" s="35"/>
      <c r="C334" s="187" t="s">
        <v>471</v>
      </c>
      <c r="D334" s="187" t="s">
        <v>140</v>
      </c>
      <c r="E334" s="188" t="s">
        <v>472</v>
      </c>
      <c r="F334" s="189" t="s">
        <v>473</v>
      </c>
      <c r="G334" s="190" t="s">
        <v>158</v>
      </c>
      <c r="H334" s="191">
        <v>193.2</v>
      </c>
      <c r="I334" s="192"/>
      <c r="J334" s="193">
        <f>ROUND(I334*H334,2)</f>
        <v>0</v>
      </c>
      <c r="K334" s="194"/>
      <c r="L334" s="39"/>
      <c r="M334" s="195" t="s">
        <v>1</v>
      </c>
      <c r="N334" s="196" t="s">
        <v>39</v>
      </c>
      <c r="O334" s="71"/>
      <c r="P334" s="197">
        <f>O334*H334</f>
        <v>0</v>
      </c>
      <c r="Q334" s="197">
        <v>9.3000000000000005E-4</v>
      </c>
      <c r="R334" s="197">
        <f>Q334*H334</f>
        <v>0.179676</v>
      </c>
      <c r="S334" s="197">
        <v>0</v>
      </c>
      <c r="T334" s="198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9" t="s">
        <v>224</v>
      </c>
      <c r="AT334" s="199" t="s">
        <v>140</v>
      </c>
      <c r="AU334" s="199" t="s">
        <v>145</v>
      </c>
      <c r="AY334" s="17" t="s">
        <v>137</v>
      </c>
      <c r="BE334" s="200">
        <f>IF(N334="základní",J334,0)</f>
        <v>0</v>
      </c>
      <c r="BF334" s="200">
        <f>IF(N334="snížená",J334,0)</f>
        <v>0</v>
      </c>
      <c r="BG334" s="200">
        <f>IF(N334="zákl. přenesená",J334,0)</f>
        <v>0</v>
      </c>
      <c r="BH334" s="200">
        <f>IF(N334="sníž. přenesená",J334,0)</f>
        <v>0</v>
      </c>
      <c r="BI334" s="200">
        <f>IF(N334="nulová",J334,0)</f>
        <v>0</v>
      </c>
      <c r="BJ334" s="17" t="s">
        <v>145</v>
      </c>
      <c r="BK334" s="200">
        <f>ROUND(I334*H334,2)</f>
        <v>0</v>
      </c>
      <c r="BL334" s="17" t="s">
        <v>224</v>
      </c>
      <c r="BM334" s="199" t="s">
        <v>474</v>
      </c>
    </row>
    <row r="335" spans="1:65" s="14" customFormat="1">
      <c r="B335" s="212"/>
      <c r="C335" s="213"/>
      <c r="D335" s="203" t="s">
        <v>147</v>
      </c>
      <c r="E335" s="214" t="s">
        <v>1</v>
      </c>
      <c r="F335" s="215" t="s">
        <v>453</v>
      </c>
      <c r="G335" s="213"/>
      <c r="H335" s="216">
        <v>193.2</v>
      </c>
      <c r="I335" s="217"/>
      <c r="J335" s="213"/>
      <c r="K335" s="213"/>
      <c r="L335" s="218"/>
      <c r="M335" s="219"/>
      <c r="N335" s="220"/>
      <c r="O335" s="220"/>
      <c r="P335" s="220"/>
      <c r="Q335" s="220"/>
      <c r="R335" s="220"/>
      <c r="S335" s="220"/>
      <c r="T335" s="221"/>
      <c r="AT335" s="222" t="s">
        <v>147</v>
      </c>
      <c r="AU335" s="222" t="s">
        <v>145</v>
      </c>
      <c r="AV335" s="14" t="s">
        <v>145</v>
      </c>
      <c r="AW335" s="14" t="s">
        <v>30</v>
      </c>
      <c r="AX335" s="14" t="s">
        <v>73</v>
      </c>
      <c r="AY335" s="222" t="s">
        <v>137</v>
      </c>
    </row>
    <row r="336" spans="1:65" s="15" customFormat="1">
      <c r="B336" s="223"/>
      <c r="C336" s="224"/>
      <c r="D336" s="203" t="s">
        <v>147</v>
      </c>
      <c r="E336" s="225" t="s">
        <v>1</v>
      </c>
      <c r="F336" s="226" t="s">
        <v>150</v>
      </c>
      <c r="G336" s="224"/>
      <c r="H336" s="227">
        <v>193.2</v>
      </c>
      <c r="I336" s="228"/>
      <c r="J336" s="224"/>
      <c r="K336" s="224"/>
      <c r="L336" s="229"/>
      <c r="M336" s="230"/>
      <c r="N336" s="231"/>
      <c r="O336" s="231"/>
      <c r="P336" s="231"/>
      <c r="Q336" s="231"/>
      <c r="R336" s="231"/>
      <c r="S336" s="231"/>
      <c r="T336" s="232"/>
      <c r="AT336" s="233" t="s">
        <v>147</v>
      </c>
      <c r="AU336" s="233" t="s">
        <v>145</v>
      </c>
      <c r="AV336" s="15" t="s">
        <v>144</v>
      </c>
      <c r="AW336" s="15" t="s">
        <v>30</v>
      </c>
      <c r="AX336" s="15" t="s">
        <v>81</v>
      </c>
      <c r="AY336" s="233" t="s">
        <v>137</v>
      </c>
    </row>
    <row r="337" spans="1:65" s="2" customFormat="1" ht="21.75" customHeight="1">
      <c r="A337" s="34"/>
      <c r="B337" s="35"/>
      <c r="C337" s="187" t="s">
        <v>475</v>
      </c>
      <c r="D337" s="187" t="s">
        <v>140</v>
      </c>
      <c r="E337" s="188" t="s">
        <v>476</v>
      </c>
      <c r="F337" s="189" t="s">
        <v>477</v>
      </c>
      <c r="G337" s="190" t="s">
        <v>380</v>
      </c>
      <c r="H337" s="245"/>
      <c r="I337" s="192"/>
      <c r="J337" s="193">
        <f>ROUND(I337*H337,2)</f>
        <v>0</v>
      </c>
      <c r="K337" s="194"/>
      <c r="L337" s="39"/>
      <c r="M337" s="195" t="s">
        <v>1</v>
      </c>
      <c r="N337" s="196" t="s">
        <v>39</v>
      </c>
      <c r="O337" s="71"/>
      <c r="P337" s="197">
        <f>O337*H337</f>
        <v>0</v>
      </c>
      <c r="Q337" s="197">
        <v>0</v>
      </c>
      <c r="R337" s="197">
        <f>Q337*H337</f>
        <v>0</v>
      </c>
      <c r="S337" s="197">
        <v>0</v>
      </c>
      <c r="T337" s="198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9" t="s">
        <v>224</v>
      </c>
      <c r="AT337" s="199" t="s">
        <v>140</v>
      </c>
      <c r="AU337" s="199" t="s">
        <v>145</v>
      </c>
      <c r="AY337" s="17" t="s">
        <v>137</v>
      </c>
      <c r="BE337" s="200">
        <f>IF(N337="základní",J337,0)</f>
        <v>0</v>
      </c>
      <c r="BF337" s="200">
        <f>IF(N337="snížená",J337,0)</f>
        <v>0</v>
      </c>
      <c r="BG337" s="200">
        <f>IF(N337="zákl. přenesená",J337,0)</f>
        <v>0</v>
      </c>
      <c r="BH337" s="200">
        <f>IF(N337="sníž. přenesená",J337,0)</f>
        <v>0</v>
      </c>
      <c r="BI337" s="200">
        <f>IF(N337="nulová",J337,0)</f>
        <v>0</v>
      </c>
      <c r="BJ337" s="17" t="s">
        <v>145</v>
      </c>
      <c r="BK337" s="200">
        <f>ROUND(I337*H337,2)</f>
        <v>0</v>
      </c>
      <c r="BL337" s="17" t="s">
        <v>224</v>
      </c>
      <c r="BM337" s="199" t="s">
        <v>478</v>
      </c>
    </row>
    <row r="338" spans="1:65" s="12" customFormat="1" ht="22.9" customHeight="1">
      <c r="B338" s="171"/>
      <c r="C338" s="172"/>
      <c r="D338" s="173" t="s">
        <v>72</v>
      </c>
      <c r="E338" s="185" t="s">
        <v>479</v>
      </c>
      <c r="F338" s="185" t="s">
        <v>480</v>
      </c>
      <c r="G338" s="172"/>
      <c r="H338" s="172"/>
      <c r="I338" s="175"/>
      <c r="J338" s="186">
        <f>BK338</f>
        <v>0</v>
      </c>
      <c r="K338" s="172"/>
      <c r="L338" s="177"/>
      <c r="M338" s="178"/>
      <c r="N338" s="179"/>
      <c r="O338" s="179"/>
      <c r="P338" s="180">
        <f>SUM(P339:P343)</f>
        <v>0</v>
      </c>
      <c r="Q338" s="179"/>
      <c r="R338" s="180">
        <f>SUM(R339:R343)</f>
        <v>2.5989119999999998E-2</v>
      </c>
      <c r="S338" s="179"/>
      <c r="T338" s="181">
        <f>SUM(T339:T343)</f>
        <v>0</v>
      </c>
      <c r="AR338" s="182" t="s">
        <v>145</v>
      </c>
      <c r="AT338" s="183" t="s">
        <v>72</v>
      </c>
      <c r="AU338" s="183" t="s">
        <v>81</v>
      </c>
      <c r="AY338" s="182" t="s">
        <v>137</v>
      </c>
      <c r="BK338" s="184">
        <f>SUM(BK339:BK343)</f>
        <v>0</v>
      </c>
    </row>
    <row r="339" spans="1:65" s="2" customFormat="1" ht="21.75" customHeight="1">
      <c r="A339" s="34"/>
      <c r="B339" s="35"/>
      <c r="C339" s="187" t="s">
        <v>481</v>
      </c>
      <c r="D339" s="187" t="s">
        <v>140</v>
      </c>
      <c r="E339" s="188" t="s">
        <v>482</v>
      </c>
      <c r="F339" s="189" t="s">
        <v>483</v>
      </c>
      <c r="G339" s="190" t="s">
        <v>158</v>
      </c>
      <c r="H339" s="191">
        <v>72.191999999999993</v>
      </c>
      <c r="I339" s="192"/>
      <c r="J339" s="193">
        <f>ROUND(I339*H339,2)</f>
        <v>0</v>
      </c>
      <c r="K339" s="194"/>
      <c r="L339" s="39"/>
      <c r="M339" s="195" t="s">
        <v>1</v>
      </c>
      <c r="N339" s="196" t="s">
        <v>39</v>
      </c>
      <c r="O339" s="71"/>
      <c r="P339" s="197">
        <f>O339*H339</f>
        <v>0</v>
      </c>
      <c r="Q339" s="197">
        <v>1.2999999999999999E-4</v>
      </c>
      <c r="R339" s="197">
        <f>Q339*H339</f>
        <v>9.3849599999999977E-3</v>
      </c>
      <c r="S339" s="197">
        <v>0</v>
      </c>
      <c r="T339" s="198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9" t="s">
        <v>224</v>
      </c>
      <c r="AT339" s="199" t="s">
        <v>140</v>
      </c>
      <c r="AU339" s="199" t="s">
        <v>145</v>
      </c>
      <c r="AY339" s="17" t="s">
        <v>137</v>
      </c>
      <c r="BE339" s="200">
        <f>IF(N339="základní",J339,0)</f>
        <v>0</v>
      </c>
      <c r="BF339" s="200">
        <f>IF(N339="snížená",J339,0)</f>
        <v>0</v>
      </c>
      <c r="BG339" s="200">
        <f>IF(N339="zákl. přenesená",J339,0)</f>
        <v>0</v>
      </c>
      <c r="BH339" s="200">
        <f>IF(N339="sníž. přenesená",J339,0)</f>
        <v>0</v>
      </c>
      <c r="BI339" s="200">
        <f>IF(N339="nulová",J339,0)</f>
        <v>0</v>
      </c>
      <c r="BJ339" s="17" t="s">
        <v>145</v>
      </c>
      <c r="BK339" s="200">
        <f>ROUND(I339*H339,2)</f>
        <v>0</v>
      </c>
      <c r="BL339" s="17" t="s">
        <v>224</v>
      </c>
      <c r="BM339" s="199" t="s">
        <v>484</v>
      </c>
    </row>
    <row r="340" spans="1:65" s="13" customFormat="1">
      <c r="B340" s="201"/>
      <c r="C340" s="202"/>
      <c r="D340" s="203" t="s">
        <v>147</v>
      </c>
      <c r="E340" s="204" t="s">
        <v>1</v>
      </c>
      <c r="F340" s="205" t="s">
        <v>485</v>
      </c>
      <c r="G340" s="202"/>
      <c r="H340" s="204" t="s">
        <v>1</v>
      </c>
      <c r="I340" s="206"/>
      <c r="J340" s="202"/>
      <c r="K340" s="202"/>
      <c r="L340" s="207"/>
      <c r="M340" s="208"/>
      <c r="N340" s="209"/>
      <c r="O340" s="209"/>
      <c r="P340" s="209"/>
      <c r="Q340" s="209"/>
      <c r="R340" s="209"/>
      <c r="S340" s="209"/>
      <c r="T340" s="210"/>
      <c r="AT340" s="211" t="s">
        <v>147</v>
      </c>
      <c r="AU340" s="211" t="s">
        <v>145</v>
      </c>
      <c r="AV340" s="13" t="s">
        <v>81</v>
      </c>
      <c r="AW340" s="13" t="s">
        <v>30</v>
      </c>
      <c r="AX340" s="13" t="s">
        <v>73</v>
      </c>
      <c r="AY340" s="211" t="s">
        <v>137</v>
      </c>
    </row>
    <row r="341" spans="1:65" s="14" customFormat="1">
      <c r="B341" s="212"/>
      <c r="C341" s="213"/>
      <c r="D341" s="203" t="s">
        <v>147</v>
      </c>
      <c r="E341" s="214" t="s">
        <v>1</v>
      </c>
      <c r="F341" s="215" t="s">
        <v>486</v>
      </c>
      <c r="G341" s="213"/>
      <c r="H341" s="216">
        <v>72.191999999999993</v>
      </c>
      <c r="I341" s="217"/>
      <c r="J341" s="213"/>
      <c r="K341" s="213"/>
      <c r="L341" s="218"/>
      <c r="M341" s="219"/>
      <c r="N341" s="220"/>
      <c r="O341" s="220"/>
      <c r="P341" s="220"/>
      <c r="Q341" s="220"/>
      <c r="R341" s="220"/>
      <c r="S341" s="220"/>
      <c r="T341" s="221"/>
      <c r="AT341" s="222" t="s">
        <v>147</v>
      </c>
      <c r="AU341" s="222" t="s">
        <v>145</v>
      </c>
      <c r="AV341" s="14" t="s">
        <v>145</v>
      </c>
      <c r="AW341" s="14" t="s">
        <v>30</v>
      </c>
      <c r="AX341" s="14" t="s">
        <v>73</v>
      </c>
      <c r="AY341" s="222" t="s">
        <v>137</v>
      </c>
    </row>
    <row r="342" spans="1:65" s="15" customFormat="1">
      <c r="B342" s="223"/>
      <c r="C342" s="224"/>
      <c r="D342" s="203" t="s">
        <v>147</v>
      </c>
      <c r="E342" s="225" t="s">
        <v>1</v>
      </c>
      <c r="F342" s="226" t="s">
        <v>150</v>
      </c>
      <c r="G342" s="224"/>
      <c r="H342" s="227">
        <v>72.191999999999993</v>
      </c>
      <c r="I342" s="228"/>
      <c r="J342" s="224"/>
      <c r="K342" s="224"/>
      <c r="L342" s="229"/>
      <c r="M342" s="230"/>
      <c r="N342" s="231"/>
      <c r="O342" s="231"/>
      <c r="P342" s="231"/>
      <c r="Q342" s="231"/>
      <c r="R342" s="231"/>
      <c r="S342" s="231"/>
      <c r="T342" s="232"/>
      <c r="AT342" s="233" t="s">
        <v>147</v>
      </c>
      <c r="AU342" s="233" t="s">
        <v>145</v>
      </c>
      <c r="AV342" s="15" t="s">
        <v>144</v>
      </c>
      <c r="AW342" s="15" t="s">
        <v>30</v>
      </c>
      <c r="AX342" s="15" t="s">
        <v>81</v>
      </c>
      <c r="AY342" s="233" t="s">
        <v>137</v>
      </c>
    </row>
    <row r="343" spans="1:65" s="2" customFormat="1" ht="16.5" customHeight="1">
      <c r="A343" s="34"/>
      <c r="B343" s="35"/>
      <c r="C343" s="187" t="s">
        <v>487</v>
      </c>
      <c r="D343" s="187" t="s">
        <v>140</v>
      </c>
      <c r="E343" s="188" t="s">
        <v>488</v>
      </c>
      <c r="F343" s="189" t="s">
        <v>489</v>
      </c>
      <c r="G343" s="190" t="s">
        <v>158</v>
      </c>
      <c r="H343" s="191">
        <v>72.191999999999993</v>
      </c>
      <c r="I343" s="192"/>
      <c r="J343" s="193">
        <f>ROUND(I343*H343,2)</f>
        <v>0</v>
      </c>
      <c r="K343" s="194"/>
      <c r="L343" s="39"/>
      <c r="M343" s="195" t="s">
        <v>1</v>
      </c>
      <c r="N343" s="196" t="s">
        <v>39</v>
      </c>
      <c r="O343" s="71"/>
      <c r="P343" s="197">
        <f>O343*H343</f>
        <v>0</v>
      </c>
      <c r="Q343" s="197">
        <v>2.3000000000000001E-4</v>
      </c>
      <c r="R343" s="197">
        <f>Q343*H343</f>
        <v>1.660416E-2</v>
      </c>
      <c r="S343" s="197">
        <v>0</v>
      </c>
      <c r="T343" s="198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9" t="s">
        <v>224</v>
      </c>
      <c r="AT343" s="199" t="s">
        <v>140</v>
      </c>
      <c r="AU343" s="199" t="s">
        <v>145</v>
      </c>
      <c r="AY343" s="17" t="s">
        <v>137</v>
      </c>
      <c r="BE343" s="200">
        <f>IF(N343="základní",J343,0)</f>
        <v>0</v>
      </c>
      <c r="BF343" s="200">
        <f>IF(N343="snížená",J343,0)</f>
        <v>0</v>
      </c>
      <c r="BG343" s="200">
        <f>IF(N343="zákl. přenesená",J343,0)</f>
        <v>0</v>
      </c>
      <c r="BH343" s="200">
        <f>IF(N343="sníž. přenesená",J343,0)</f>
        <v>0</v>
      </c>
      <c r="BI343" s="200">
        <f>IF(N343="nulová",J343,0)</f>
        <v>0</v>
      </c>
      <c r="BJ343" s="17" t="s">
        <v>145</v>
      </c>
      <c r="BK343" s="200">
        <f>ROUND(I343*H343,2)</f>
        <v>0</v>
      </c>
      <c r="BL343" s="17" t="s">
        <v>224</v>
      </c>
      <c r="BM343" s="199" t="s">
        <v>490</v>
      </c>
    </row>
    <row r="344" spans="1:65" s="12" customFormat="1" ht="22.9" customHeight="1">
      <c r="B344" s="171"/>
      <c r="C344" s="172"/>
      <c r="D344" s="173" t="s">
        <v>72</v>
      </c>
      <c r="E344" s="185" t="s">
        <v>491</v>
      </c>
      <c r="F344" s="185" t="s">
        <v>492</v>
      </c>
      <c r="G344" s="172"/>
      <c r="H344" s="172"/>
      <c r="I344" s="175"/>
      <c r="J344" s="186">
        <f>BK344</f>
        <v>0</v>
      </c>
      <c r="K344" s="172"/>
      <c r="L344" s="177"/>
      <c r="M344" s="178"/>
      <c r="N344" s="179"/>
      <c r="O344" s="179"/>
      <c r="P344" s="180">
        <f>SUM(P345:P349)</f>
        <v>0</v>
      </c>
      <c r="Q344" s="179"/>
      <c r="R344" s="180">
        <f>SUM(R345:R349)</f>
        <v>1.6899999999999998E-2</v>
      </c>
      <c r="S344" s="179"/>
      <c r="T344" s="181">
        <f>SUM(T345:T349)</f>
        <v>0</v>
      </c>
      <c r="AR344" s="182" t="s">
        <v>145</v>
      </c>
      <c r="AT344" s="183" t="s">
        <v>72</v>
      </c>
      <c r="AU344" s="183" t="s">
        <v>81</v>
      </c>
      <c r="AY344" s="182" t="s">
        <v>137</v>
      </c>
      <c r="BK344" s="184">
        <f>SUM(BK345:BK349)</f>
        <v>0</v>
      </c>
    </row>
    <row r="345" spans="1:65" s="2" customFormat="1" ht="16.5" customHeight="1">
      <c r="A345" s="34"/>
      <c r="B345" s="35"/>
      <c r="C345" s="187" t="s">
        <v>493</v>
      </c>
      <c r="D345" s="187" t="s">
        <v>140</v>
      </c>
      <c r="E345" s="188" t="s">
        <v>494</v>
      </c>
      <c r="F345" s="189" t="s">
        <v>495</v>
      </c>
      <c r="G345" s="190" t="s">
        <v>158</v>
      </c>
      <c r="H345" s="191">
        <v>130</v>
      </c>
      <c r="I345" s="192"/>
      <c r="J345" s="193">
        <f>ROUND(I345*H345,2)</f>
        <v>0</v>
      </c>
      <c r="K345" s="194"/>
      <c r="L345" s="39"/>
      <c r="M345" s="195" t="s">
        <v>1</v>
      </c>
      <c r="N345" s="196" t="s">
        <v>39</v>
      </c>
      <c r="O345" s="71"/>
      <c r="P345" s="197">
        <f>O345*H345</f>
        <v>0</v>
      </c>
      <c r="Q345" s="197">
        <v>1.2999999999999999E-4</v>
      </c>
      <c r="R345" s="197">
        <f>Q345*H345</f>
        <v>1.6899999999999998E-2</v>
      </c>
      <c r="S345" s="197">
        <v>0</v>
      </c>
      <c r="T345" s="198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9" t="s">
        <v>224</v>
      </c>
      <c r="AT345" s="199" t="s">
        <v>140</v>
      </c>
      <c r="AU345" s="199" t="s">
        <v>145</v>
      </c>
      <c r="AY345" s="17" t="s">
        <v>137</v>
      </c>
      <c r="BE345" s="200">
        <f>IF(N345="základní",J345,0)</f>
        <v>0</v>
      </c>
      <c r="BF345" s="200">
        <f>IF(N345="snížená",J345,0)</f>
        <v>0</v>
      </c>
      <c r="BG345" s="200">
        <f>IF(N345="zákl. přenesená",J345,0)</f>
        <v>0</v>
      </c>
      <c r="BH345" s="200">
        <f>IF(N345="sníž. přenesená",J345,0)</f>
        <v>0</v>
      </c>
      <c r="BI345" s="200">
        <f>IF(N345="nulová",J345,0)</f>
        <v>0</v>
      </c>
      <c r="BJ345" s="17" t="s">
        <v>145</v>
      </c>
      <c r="BK345" s="200">
        <f>ROUND(I345*H345,2)</f>
        <v>0</v>
      </c>
      <c r="BL345" s="17" t="s">
        <v>224</v>
      </c>
      <c r="BM345" s="199" t="s">
        <v>496</v>
      </c>
    </row>
    <row r="346" spans="1:65" s="14" customFormat="1">
      <c r="B346" s="212"/>
      <c r="C346" s="213"/>
      <c r="D346" s="203" t="s">
        <v>147</v>
      </c>
      <c r="E346" s="214" t="s">
        <v>1</v>
      </c>
      <c r="F346" s="215" t="s">
        <v>497</v>
      </c>
      <c r="G346" s="213"/>
      <c r="H346" s="216">
        <v>50</v>
      </c>
      <c r="I346" s="217"/>
      <c r="J346" s="213"/>
      <c r="K346" s="213"/>
      <c r="L346" s="218"/>
      <c r="M346" s="219"/>
      <c r="N346" s="220"/>
      <c r="O346" s="220"/>
      <c r="P346" s="220"/>
      <c r="Q346" s="220"/>
      <c r="R346" s="220"/>
      <c r="S346" s="220"/>
      <c r="T346" s="221"/>
      <c r="AT346" s="222" t="s">
        <v>147</v>
      </c>
      <c r="AU346" s="222" t="s">
        <v>145</v>
      </c>
      <c r="AV346" s="14" t="s">
        <v>145</v>
      </c>
      <c r="AW346" s="14" t="s">
        <v>30</v>
      </c>
      <c r="AX346" s="14" t="s">
        <v>73</v>
      </c>
      <c r="AY346" s="222" t="s">
        <v>137</v>
      </c>
    </row>
    <row r="347" spans="1:65" s="14" customFormat="1">
      <c r="B347" s="212"/>
      <c r="C347" s="213"/>
      <c r="D347" s="203" t="s">
        <v>147</v>
      </c>
      <c r="E347" s="214" t="s">
        <v>1</v>
      </c>
      <c r="F347" s="215" t="s">
        <v>498</v>
      </c>
      <c r="G347" s="213"/>
      <c r="H347" s="216">
        <v>20</v>
      </c>
      <c r="I347" s="217"/>
      <c r="J347" s="213"/>
      <c r="K347" s="213"/>
      <c r="L347" s="218"/>
      <c r="M347" s="219"/>
      <c r="N347" s="220"/>
      <c r="O347" s="220"/>
      <c r="P347" s="220"/>
      <c r="Q347" s="220"/>
      <c r="R347" s="220"/>
      <c r="S347" s="220"/>
      <c r="T347" s="221"/>
      <c r="AT347" s="222" t="s">
        <v>147</v>
      </c>
      <c r="AU347" s="222" t="s">
        <v>145</v>
      </c>
      <c r="AV347" s="14" t="s">
        <v>145</v>
      </c>
      <c r="AW347" s="14" t="s">
        <v>30</v>
      </c>
      <c r="AX347" s="14" t="s">
        <v>73</v>
      </c>
      <c r="AY347" s="222" t="s">
        <v>137</v>
      </c>
    </row>
    <row r="348" spans="1:65" s="14" customFormat="1">
      <c r="B348" s="212"/>
      <c r="C348" s="213"/>
      <c r="D348" s="203" t="s">
        <v>147</v>
      </c>
      <c r="E348" s="214" t="s">
        <v>1</v>
      </c>
      <c r="F348" s="215" t="s">
        <v>499</v>
      </c>
      <c r="G348" s="213"/>
      <c r="H348" s="216">
        <v>60</v>
      </c>
      <c r="I348" s="217"/>
      <c r="J348" s="213"/>
      <c r="K348" s="213"/>
      <c r="L348" s="218"/>
      <c r="M348" s="219"/>
      <c r="N348" s="220"/>
      <c r="O348" s="220"/>
      <c r="P348" s="220"/>
      <c r="Q348" s="220"/>
      <c r="R348" s="220"/>
      <c r="S348" s="220"/>
      <c r="T348" s="221"/>
      <c r="AT348" s="222" t="s">
        <v>147</v>
      </c>
      <c r="AU348" s="222" t="s">
        <v>145</v>
      </c>
      <c r="AV348" s="14" t="s">
        <v>145</v>
      </c>
      <c r="AW348" s="14" t="s">
        <v>30</v>
      </c>
      <c r="AX348" s="14" t="s">
        <v>73</v>
      </c>
      <c r="AY348" s="222" t="s">
        <v>137</v>
      </c>
    </row>
    <row r="349" spans="1:65" s="15" customFormat="1">
      <c r="B349" s="223"/>
      <c r="C349" s="224"/>
      <c r="D349" s="203" t="s">
        <v>147</v>
      </c>
      <c r="E349" s="225" t="s">
        <v>1</v>
      </c>
      <c r="F349" s="226" t="s">
        <v>150</v>
      </c>
      <c r="G349" s="224"/>
      <c r="H349" s="227">
        <v>130</v>
      </c>
      <c r="I349" s="228"/>
      <c r="J349" s="224"/>
      <c r="K349" s="224"/>
      <c r="L349" s="229"/>
      <c r="M349" s="246"/>
      <c r="N349" s="247"/>
      <c r="O349" s="247"/>
      <c r="P349" s="247"/>
      <c r="Q349" s="247"/>
      <c r="R349" s="247"/>
      <c r="S349" s="247"/>
      <c r="T349" s="248"/>
      <c r="AT349" s="233" t="s">
        <v>147</v>
      </c>
      <c r="AU349" s="233" t="s">
        <v>145</v>
      </c>
      <c r="AV349" s="15" t="s">
        <v>144</v>
      </c>
      <c r="AW349" s="15" t="s">
        <v>30</v>
      </c>
      <c r="AX349" s="15" t="s">
        <v>81</v>
      </c>
      <c r="AY349" s="233" t="s">
        <v>137</v>
      </c>
    </row>
    <row r="350" spans="1:65" s="2" customFormat="1" ht="6.95" customHeight="1">
      <c r="A350" s="34"/>
      <c r="B350" s="54"/>
      <c r="C350" s="55"/>
      <c r="D350" s="55"/>
      <c r="E350" s="55"/>
      <c r="F350" s="55"/>
      <c r="G350" s="55"/>
      <c r="H350" s="55"/>
      <c r="I350" s="55"/>
      <c r="J350" s="55"/>
      <c r="K350" s="55"/>
      <c r="L350" s="39"/>
      <c r="M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</row>
  </sheetData>
  <sheetProtection algorithmName="SHA-512" hashValue="BlBxpEmFDcixgUe7XqSmxAnwbqsPbQHzNBQDDTw89e2kXUzrDDMv/SUXZxvVOoQm8SkUQqNdRKTrk4IyJekz4Q==" saltValue="dqF2cLaFAzNE8ycZFov9EtyWZk33FxldX5A8FQjwG/FB4KaKcOXINloQ9cxUynR1Jw67M4lLEXIKEYPwsYxGrg==" spinCount="100000" sheet="1" objects="1" scenarios="1" formatColumns="0" formatRows="0" autoFilter="0"/>
  <autoFilter ref="C131:K349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500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ROUND((SUM(BE120:BE194)),  2)</f>
        <v>0</v>
      </c>
      <c r="G33" s="34"/>
      <c r="H33" s="34"/>
      <c r="I33" s="124">
        <v>0.21</v>
      </c>
      <c r="J33" s="123">
        <f>ROUND(((SUM(BE120:BE194))*I33),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ROUND((SUM(BF120:BF194)),  2)</f>
        <v>0</v>
      </c>
      <c r="G34" s="34"/>
      <c r="H34" s="34"/>
      <c r="I34" s="124">
        <v>0.15</v>
      </c>
      <c r="J34" s="123">
        <f>ROUND(((SUM(BF120:BF194))*I34),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ROUND((SUM(BG120:BG194)),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ROUND((SUM(BH120:BH194)),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ROUND((SUM(BI120:BI194)),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01.2 - SO 01.2 ZTI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J120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501</v>
      </c>
      <c r="E97" s="150"/>
      <c r="F97" s="150"/>
      <c r="G97" s="150"/>
      <c r="H97" s="150"/>
      <c r="I97" s="150"/>
      <c r="J97" s="151">
        <f>J121</f>
        <v>0</v>
      </c>
      <c r="K97" s="148"/>
      <c r="L97" s="152"/>
    </row>
    <row r="98" spans="1:31" s="9" customFormat="1" ht="24.95" customHeight="1">
      <c r="B98" s="147"/>
      <c r="C98" s="148"/>
      <c r="D98" s="149" t="s">
        <v>502</v>
      </c>
      <c r="E98" s="150"/>
      <c r="F98" s="150"/>
      <c r="G98" s="150"/>
      <c r="H98" s="150"/>
      <c r="I98" s="150"/>
      <c r="J98" s="151">
        <f>J131</f>
        <v>0</v>
      </c>
      <c r="K98" s="148"/>
      <c r="L98" s="152"/>
    </row>
    <row r="99" spans="1:31" s="9" customFormat="1" ht="24.95" customHeight="1">
      <c r="B99" s="147"/>
      <c r="C99" s="148"/>
      <c r="D99" s="149" t="s">
        <v>503</v>
      </c>
      <c r="E99" s="150"/>
      <c r="F99" s="150"/>
      <c r="G99" s="150"/>
      <c r="H99" s="150"/>
      <c r="I99" s="150"/>
      <c r="J99" s="151">
        <f>J162</f>
        <v>0</v>
      </c>
      <c r="K99" s="148"/>
      <c r="L99" s="152"/>
    </row>
    <row r="100" spans="1:31" s="9" customFormat="1" ht="24.95" customHeight="1">
      <c r="B100" s="147"/>
      <c r="C100" s="148"/>
      <c r="D100" s="149" t="s">
        <v>504</v>
      </c>
      <c r="E100" s="150"/>
      <c r="F100" s="150"/>
      <c r="G100" s="150"/>
      <c r="H100" s="150"/>
      <c r="I100" s="150"/>
      <c r="J100" s="151">
        <f>J168</f>
        <v>0</v>
      </c>
      <c r="K100" s="148"/>
      <c r="L100" s="152"/>
    </row>
    <row r="101" spans="1:31" s="2" customFormat="1" ht="21.75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pans="1:31" s="2" customFormat="1" ht="6.95" customHeight="1">
      <c r="A106" s="34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24.95" customHeight="1">
      <c r="A107" s="34"/>
      <c r="B107" s="35"/>
      <c r="C107" s="23" t="s">
        <v>122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96" t="str">
        <f>E7</f>
        <v>Bytový dům Mezilesí 2059 - Výměna stoupacího potrubí - I. etapa</v>
      </c>
      <c r="F110" s="297"/>
      <c r="G110" s="297"/>
      <c r="H110" s="297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99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84" t="str">
        <f>E9</f>
        <v>01.2 - SO 01.2 ZTI</v>
      </c>
      <c r="F112" s="295"/>
      <c r="G112" s="295"/>
      <c r="H112" s="295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20</v>
      </c>
      <c r="D114" s="36"/>
      <c r="E114" s="36"/>
      <c r="F114" s="27" t="str">
        <f>F12</f>
        <v xml:space="preserve"> </v>
      </c>
      <c r="G114" s="36"/>
      <c r="H114" s="36"/>
      <c r="I114" s="29" t="s">
        <v>22</v>
      </c>
      <c r="J114" s="66" t="str">
        <f>IF(J12="","",J12)</f>
        <v>20. 5. 2021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24</v>
      </c>
      <c r="D116" s="36"/>
      <c r="E116" s="36"/>
      <c r="F116" s="27" t="str">
        <f>E15</f>
        <v xml:space="preserve"> </v>
      </c>
      <c r="G116" s="36"/>
      <c r="H116" s="36"/>
      <c r="I116" s="29" t="s">
        <v>29</v>
      </c>
      <c r="J116" s="32" t="str">
        <f>E21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27</v>
      </c>
      <c r="D117" s="36"/>
      <c r="E117" s="36"/>
      <c r="F117" s="27" t="str">
        <f>IF(E18="","",E18)</f>
        <v>Vyplň údaj</v>
      </c>
      <c r="G117" s="36"/>
      <c r="H117" s="36"/>
      <c r="I117" s="29" t="s">
        <v>31</v>
      </c>
      <c r="J117" s="32" t="str">
        <f>E24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0.3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11" customFormat="1" ht="29.25" customHeight="1">
      <c r="A119" s="159"/>
      <c r="B119" s="160"/>
      <c r="C119" s="161" t="s">
        <v>123</v>
      </c>
      <c r="D119" s="162" t="s">
        <v>58</v>
      </c>
      <c r="E119" s="162" t="s">
        <v>54</v>
      </c>
      <c r="F119" s="162" t="s">
        <v>55</v>
      </c>
      <c r="G119" s="162" t="s">
        <v>124</v>
      </c>
      <c r="H119" s="162" t="s">
        <v>125</v>
      </c>
      <c r="I119" s="162" t="s">
        <v>126</v>
      </c>
      <c r="J119" s="163" t="s">
        <v>103</v>
      </c>
      <c r="K119" s="164" t="s">
        <v>127</v>
      </c>
      <c r="L119" s="165"/>
      <c r="M119" s="75" t="s">
        <v>1</v>
      </c>
      <c r="N119" s="76" t="s">
        <v>37</v>
      </c>
      <c r="O119" s="76" t="s">
        <v>128</v>
      </c>
      <c r="P119" s="76" t="s">
        <v>129</v>
      </c>
      <c r="Q119" s="76" t="s">
        <v>130</v>
      </c>
      <c r="R119" s="76" t="s">
        <v>131</v>
      </c>
      <c r="S119" s="76" t="s">
        <v>132</v>
      </c>
      <c r="T119" s="77" t="s">
        <v>133</v>
      </c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</row>
    <row r="120" spans="1:65" s="2" customFormat="1" ht="22.9" customHeight="1">
      <c r="A120" s="34"/>
      <c r="B120" s="35"/>
      <c r="C120" s="82" t="s">
        <v>134</v>
      </c>
      <c r="D120" s="36"/>
      <c r="E120" s="36"/>
      <c r="F120" s="36"/>
      <c r="G120" s="36"/>
      <c r="H120" s="36"/>
      <c r="I120" s="36"/>
      <c r="J120" s="166">
        <f>BK120</f>
        <v>0</v>
      </c>
      <c r="K120" s="36"/>
      <c r="L120" s="39"/>
      <c r="M120" s="78"/>
      <c r="N120" s="167"/>
      <c r="O120" s="79"/>
      <c r="P120" s="168">
        <f>P121+P131+P162+P168</f>
        <v>0</v>
      </c>
      <c r="Q120" s="79"/>
      <c r="R120" s="168">
        <f>R121+R131+R162+R168</f>
        <v>0</v>
      </c>
      <c r="S120" s="79"/>
      <c r="T120" s="169">
        <f>T121+T131+T162+T168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72</v>
      </c>
      <c r="AU120" s="17" t="s">
        <v>105</v>
      </c>
      <c r="BK120" s="170">
        <f>BK121+BK131+BK162+BK168</f>
        <v>0</v>
      </c>
    </row>
    <row r="121" spans="1:65" s="12" customFormat="1" ht="25.9" customHeight="1">
      <c r="B121" s="171"/>
      <c r="C121" s="172"/>
      <c r="D121" s="173" t="s">
        <v>72</v>
      </c>
      <c r="E121" s="174" t="s">
        <v>505</v>
      </c>
      <c r="F121" s="174" t="s">
        <v>506</v>
      </c>
      <c r="G121" s="172"/>
      <c r="H121" s="172"/>
      <c r="I121" s="175"/>
      <c r="J121" s="176">
        <f>BK121</f>
        <v>0</v>
      </c>
      <c r="K121" s="172"/>
      <c r="L121" s="177"/>
      <c r="M121" s="178"/>
      <c r="N121" s="179"/>
      <c r="O121" s="179"/>
      <c r="P121" s="180">
        <f>SUM(P122:P130)</f>
        <v>0</v>
      </c>
      <c r="Q121" s="179"/>
      <c r="R121" s="180">
        <f>SUM(R122:R130)</f>
        <v>0</v>
      </c>
      <c r="S121" s="179"/>
      <c r="T121" s="181">
        <f>SUM(T122:T130)</f>
        <v>0</v>
      </c>
      <c r="AR121" s="182" t="s">
        <v>81</v>
      </c>
      <c r="AT121" s="183" t="s">
        <v>72</v>
      </c>
      <c r="AU121" s="183" t="s">
        <v>73</v>
      </c>
      <c r="AY121" s="182" t="s">
        <v>137</v>
      </c>
      <c r="BK121" s="184">
        <f>SUM(BK122:BK130)</f>
        <v>0</v>
      </c>
    </row>
    <row r="122" spans="1:65" s="2" customFormat="1" ht="16.5" customHeight="1">
      <c r="A122" s="34"/>
      <c r="B122" s="35"/>
      <c r="C122" s="187" t="s">
        <v>81</v>
      </c>
      <c r="D122" s="187" t="s">
        <v>140</v>
      </c>
      <c r="E122" s="188" t="s">
        <v>507</v>
      </c>
      <c r="F122" s="189" t="s">
        <v>508</v>
      </c>
      <c r="G122" s="190" t="s">
        <v>262</v>
      </c>
      <c r="H122" s="191">
        <v>50</v>
      </c>
      <c r="I122" s="192"/>
      <c r="J122" s="193">
        <f t="shared" ref="J122:J130" si="0">ROUND(I122*H122,2)</f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ref="P122:P130" si="1">O122*H122</f>
        <v>0</v>
      </c>
      <c r="Q122" s="197">
        <v>0</v>
      </c>
      <c r="R122" s="197">
        <f t="shared" ref="R122:R130" si="2">Q122*H122</f>
        <v>0</v>
      </c>
      <c r="S122" s="197">
        <v>0</v>
      </c>
      <c r="T122" s="198">
        <f t="shared" ref="T122:T130" si="3"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ref="BE122:BE130" si="4">IF(N122="základní",J122,0)</f>
        <v>0</v>
      </c>
      <c r="BF122" s="200">
        <f t="shared" ref="BF122:BF130" si="5">IF(N122="snížená",J122,0)</f>
        <v>0</v>
      </c>
      <c r="BG122" s="200">
        <f t="shared" ref="BG122:BG130" si="6">IF(N122="zákl. přenesená",J122,0)</f>
        <v>0</v>
      </c>
      <c r="BH122" s="200">
        <f t="shared" ref="BH122:BH130" si="7">IF(N122="sníž. přenesená",J122,0)</f>
        <v>0</v>
      </c>
      <c r="BI122" s="200">
        <f t="shared" ref="BI122:BI130" si="8">IF(N122="nulová",J122,0)</f>
        <v>0</v>
      </c>
      <c r="BJ122" s="17" t="s">
        <v>145</v>
      </c>
      <c r="BK122" s="200">
        <f t="shared" ref="BK122:BK130" si="9">ROUND(I122*H122,2)</f>
        <v>0</v>
      </c>
      <c r="BL122" s="17" t="s">
        <v>144</v>
      </c>
      <c r="BM122" s="199" t="s">
        <v>145</v>
      </c>
    </row>
    <row r="123" spans="1:65" s="2" customFormat="1" ht="16.5" customHeight="1">
      <c r="A123" s="34"/>
      <c r="B123" s="35"/>
      <c r="C123" s="187" t="s">
        <v>145</v>
      </c>
      <c r="D123" s="187" t="s">
        <v>140</v>
      </c>
      <c r="E123" s="188" t="s">
        <v>509</v>
      </c>
      <c r="F123" s="189" t="s">
        <v>510</v>
      </c>
      <c r="G123" s="190" t="s">
        <v>262</v>
      </c>
      <c r="H123" s="191">
        <v>95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144</v>
      </c>
    </row>
    <row r="124" spans="1:65" s="2" customFormat="1" ht="16.5" customHeight="1">
      <c r="A124" s="34"/>
      <c r="B124" s="35"/>
      <c r="C124" s="187" t="s">
        <v>138</v>
      </c>
      <c r="D124" s="187" t="s">
        <v>140</v>
      </c>
      <c r="E124" s="188" t="s">
        <v>511</v>
      </c>
      <c r="F124" s="189" t="s">
        <v>512</v>
      </c>
      <c r="G124" s="190" t="s">
        <v>143</v>
      </c>
      <c r="H124" s="191">
        <v>2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166</v>
      </c>
    </row>
    <row r="125" spans="1:65" s="2" customFormat="1" ht="16.5" customHeight="1">
      <c r="A125" s="34"/>
      <c r="B125" s="35"/>
      <c r="C125" s="187" t="s">
        <v>144</v>
      </c>
      <c r="D125" s="187" t="s">
        <v>140</v>
      </c>
      <c r="E125" s="188" t="s">
        <v>513</v>
      </c>
      <c r="F125" s="189" t="s">
        <v>514</v>
      </c>
      <c r="G125" s="190" t="s">
        <v>262</v>
      </c>
      <c r="H125" s="191">
        <v>10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515</v>
      </c>
    </row>
    <row r="126" spans="1:65" s="2" customFormat="1" ht="16.5" customHeight="1">
      <c r="A126" s="34"/>
      <c r="B126" s="35"/>
      <c r="C126" s="187" t="s">
        <v>168</v>
      </c>
      <c r="D126" s="187" t="s">
        <v>140</v>
      </c>
      <c r="E126" s="188" t="s">
        <v>516</v>
      </c>
      <c r="F126" s="189" t="s">
        <v>517</v>
      </c>
      <c r="G126" s="190" t="s">
        <v>262</v>
      </c>
      <c r="H126" s="191">
        <v>20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518</v>
      </c>
    </row>
    <row r="127" spans="1:65" s="2" customFormat="1" ht="16.5" customHeight="1">
      <c r="A127" s="34"/>
      <c r="B127" s="35"/>
      <c r="C127" s="187" t="s">
        <v>166</v>
      </c>
      <c r="D127" s="187" t="s">
        <v>140</v>
      </c>
      <c r="E127" s="188" t="s">
        <v>519</v>
      </c>
      <c r="F127" s="189" t="s">
        <v>520</v>
      </c>
      <c r="G127" s="190" t="s">
        <v>262</v>
      </c>
      <c r="H127" s="191">
        <v>155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183</v>
      </c>
    </row>
    <row r="128" spans="1:65" s="2" customFormat="1" ht="21.75" customHeight="1">
      <c r="A128" s="34"/>
      <c r="B128" s="35"/>
      <c r="C128" s="187" t="s">
        <v>178</v>
      </c>
      <c r="D128" s="187" t="s">
        <v>140</v>
      </c>
      <c r="E128" s="188" t="s">
        <v>521</v>
      </c>
      <c r="F128" s="189" t="s">
        <v>522</v>
      </c>
      <c r="G128" s="190" t="s">
        <v>213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192</v>
      </c>
    </row>
    <row r="129" spans="1:65" s="2" customFormat="1" ht="21.75" customHeight="1">
      <c r="A129" s="34"/>
      <c r="B129" s="35"/>
      <c r="C129" s="187" t="s">
        <v>183</v>
      </c>
      <c r="D129" s="187" t="s">
        <v>140</v>
      </c>
      <c r="E129" s="188" t="s">
        <v>523</v>
      </c>
      <c r="F129" s="189" t="s">
        <v>524</v>
      </c>
      <c r="G129" s="190" t="s">
        <v>213</v>
      </c>
      <c r="H129" s="191">
        <v>1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144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144</v>
      </c>
      <c r="BM129" s="199" t="s">
        <v>525</v>
      </c>
    </row>
    <row r="130" spans="1:65" s="2" customFormat="1" ht="16.5" customHeight="1">
      <c r="A130" s="34"/>
      <c r="B130" s="35"/>
      <c r="C130" s="187" t="s">
        <v>188</v>
      </c>
      <c r="D130" s="187" t="s">
        <v>140</v>
      </c>
      <c r="E130" s="188" t="s">
        <v>526</v>
      </c>
      <c r="F130" s="189" t="s">
        <v>527</v>
      </c>
      <c r="G130" s="190" t="s">
        <v>213</v>
      </c>
      <c r="H130" s="191">
        <v>1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144</v>
      </c>
      <c r="BM130" s="199" t="s">
        <v>216</v>
      </c>
    </row>
    <row r="131" spans="1:65" s="12" customFormat="1" ht="25.9" customHeight="1">
      <c r="B131" s="171"/>
      <c r="C131" s="172"/>
      <c r="D131" s="173" t="s">
        <v>72</v>
      </c>
      <c r="E131" s="174" t="s">
        <v>528</v>
      </c>
      <c r="F131" s="174" t="s">
        <v>529</v>
      </c>
      <c r="G131" s="172"/>
      <c r="H131" s="172"/>
      <c r="I131" s="175"/>
      <c r="J131" s="176">
        <f>BK131</f>
        <v>0</v>
      </c>
      <c r="K131" s="172"/>
      <c r="L131" s="177"/>
      <c r="M131" s="178"/>
      <c r="N131" s="179"/>
      <c r="O131" s="179"/>
      <c r="P131" s="180">
        <f>SUM(P132:P161)</f>
        <v>0</v>
      </c>
      <c r="Q131" s="179"/>
      <c r="R131" s="180">
        <f>SUM(R132:R161)</f>
        <v>0</v>
      </c>
      <c r="S131" s="179"/>
      <c r="T131" s="181">
        <f>SUM(T132:T161)</f>
        <v>0</v>
      </c>
      <c r="AR131" s="182" t="s">
        <v>81</v>
      </c>
      <c r="AT131" s="183" t="s">
        <v>72</v>
      </c>
      <c r="AU131" s="183" t="s">
        <v>73</v>
      </c>
      <c r="AY131" s="182" t="s">
        <v>137</v>
      </c>
      <c r="BK131" s="184">
        <f>SUM(BK132:BK161)</f>
        <v>0</v>
      </c>
    </row>
    <row r="132" spans="1:65" s="2" customFormat="1" ht="16.5" customHeight="1">
      <c r="A132" s="34"/>
      <c r="B132" s="35"/>
      <c r="C132" s="187" t="s">
        <v>192</v>
      </c>
      <c r="D132" s="187" t="s">
        <v>140</v>
      </c>
      <c r="E132" s="188" t="s">
        <v>530</v>
      </c>
      <c r="F132" s="189" t="s">
        <v>531</v>
      </c>
      <c r="G132" s="190" t="s">
        <v>262</v>
      </c>
      <c r="H132" s="191">
        <v>15</v>
      </c>
      <c r="I132" s="192"/>
      <c r="J132" s="193">
        <f t="shared" ref="J132:J149" si="10">ROUND(I132*H132,2)</f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ref="P132:P149" si="11">O132*H132</f>
        <v>0</v>
      </c>
      <c r="Q132" s="197">
        <v>0</v>
      </c>
      <c r="R132" s="197">
        <f t="shared" ref="R132:R149" si="12">Q132*H132</f>
        <v>0</v>
      </c>
      <c r="S132" s="197">
        <v>0</v>
      </c>
      <c r="T132" s="198">
        <f t="shared" ref="T132:T149" si="13"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ref="BE132:BE149" si="14">IF(N132="základní",J132,0)</f>
        <v>0</v>
      </c>
      <c r="BF132" s="200">
        <f t="shared" ref="BF132:BF149" si="15">IF(N132="snížená",J132,0)</f>
        <v>0</v>
      </c>
      <c r="BG132" s="200">
        <f t="shared" ref="BG132:BG149" si="16">IF(N132="zákl. přenesená",J132,0)</f>
        <v>0</v>
      </c>
      <c r="BH132" s="200">
        <f t="shared" ref="BH132:BH149" si="17">IF(N132="sníž. přenesená",J132,0)</f>
        <v>0</v>
      </c>
      <c r="BI132" s="200">
        <f t="shared" ref="BI132:BI149" si="18">IF(N132="nulová",J132,0)</f>
        <v>0</v>
      </c>
      <c r="BJ132" s="17" t="s">
        <v>145</v>
      </c>
      <c r="BK132" s="200">
        <f t="shared" ref="BK132:BK149" si="19">ROUND(I132*H132,2)</f>
        <v>0</v>
      </c>
      <c r="BL132" s="17" t="s">
        <v>144</v>
      </c>
      <c r="BM132" s="199" t="s">
        <v>224</v>
      </c>
    </row>
    <row r="133" spans="1:65" s="2" customFormat="1" ht="16.5" customHeight="1">
      <c r="A133" s="34"/>
      <c r="B133" s="35"/>
      <c r="C133" s="187" t="s">
        <v>199</v>
      </c>
      <c r="D133" s="187" t="s">
        <v>140</v>
      </c>
      <c r="E133" s="188" t="s">
        <v>513</v>
      </c>
      <c r="F133" s="189" t="s">
        <v>514</v>
      </c>
      <c r="G133" s="190" t="s">
        <v>262</v>
      </c>
      <c r="H133" s="191">
        <v>16</v>
      </c>
      <c r="I133" s="192"/>
      <c r="J133" s="193">
        <f t="shared" si="1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1"/>
        <v>0</v>
      </c>
      <c r="Q133" s="197">
        <v>0</v>
      </c>
      <c r="R133" s="197">
        <f t="shared" si="12"/>
        <v>0</v>
      </c>
      <c r="S133" s="197">
        <v>0</v>
      </c>
      <c r="T133" s="198">
        <f t="shared" si="1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14"/>
        <v>0</v>
      </c>
      <c r="BF133" s="200">
        <f t="shared" si="15"/>
        <v>0</v>
      </c>
      <c r="BG133" s="200">
        <f t="shared" si="16"/>
        <v>0</v>
      </c>
      <c r="BH133" s="200">
        <f t="shared" si="17"/>
        <v>0</v>
      </c>
      <c r="BI133" s="200">
        <f t="shared" si="18"/>
        <v>0</v>
      </c>
      <c r="BJ133" s="17" t="s">
        <v>145</v>
      </c>
      <c r="BK133" s="200">
        <f t="shared" si="19"/>
        <v>0</v>
      </c>
      <c r="BL133" s="17" t="s">
        <v>144</v>
      </c>
      <c r="BM133" s="199" t="s">
        <v>232</v>
      </c>
    </row>
    <row r="134" spans="1:65" s="2" customFormat="1" ht="16.5" customHeight="1">
      <c r="A134" s="34"/>
      <c r="B134" s="35"/>
      <c r="C134" s="187" t="s">
        <v>204</v>
      </c>
      <c r="D134" s="187" t="s">
        <v>140</v>
      </c>
      <c r="E134" s="188" t="s">
        <v>532</v>
      </c>
      <c r="F134" s="189" t="s">
        <v>533</v>
      </c>
      <c r="G134" s="190" t="s">
        <v>262</v>
      </c>
      <c r="H134" s="191">
        <v>150</v>
      </c>
      <c r="I134" s="192"/>
      <c r="J134" s="193">
        <f t="shared" si="1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1"/>
        <v>0</v>
      </c>
      <c r="Q134" s="197">
        <v>0</v>
      </c>
      <c r="R134" s="197">
        <f t="shared" si="12"/>
        <v>0</v>
      </c>
      <c r="S134" s="197">
        <v>0</v>
      </c>
      <c r="T134" s="198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14"/>
        <v>0</v>
      </c>
      <c r="BF134" s="200">
        <f t="shared" si="15"/>
        <v>0</v>
      </c>
      <c r="BG134" s="200">
        <f t="shared" si="16"/>
        <v>0</v>
      </c>
      <c r="BH134" s="200">
        <f t="shared" si="17"/>
        <v>0</v>
      </c>
      <c r="BI134" s="200">
        <f t="shared" si="18"/>
        <v>0</v>
      </c>
      <c r="BJ134" s="17" t="s">
        <v>145</v>
      </c>
      <c r="BK134" s="200">
        <f t="shared" si="19"/>
        <v>0</v>
      </c>
      <c r="BL134" s="17" t="s">
        <v>144</v>
      </c>
      <c r="BM134" s="199" t="s">
        <v>240</v>
      </c>
    </row>
    <row r="135" spans="1:65" s="2" customFormat="1" ht="16.5" customHeight="1">
      <c r="A135" s="34"/>
      <c r="B135" s="35"/>
      <c r="C135" s="187" t="s">
        <v>210</v>
      </c>
      <c r="D135" s="187" t="s">
        <v>140</v>
      </c>
      <c r="E135" s="188" t="s">
        <v>534</v>
      </c>
      <c r="F135" s="189" t="s">
        <v>535</v>
      </c>
      <c r="G135" s="190" t="s">
        <v>262</v>
      </c>
      <c r="H135" s="191">
        <v>5</v>
      </c>
      <c r="I135" s="192"/>
      <c r="J135" s="193">
        <f t="shared" si="1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1"/>
        <v>0</v>
      </c>
      <c r="Q135" s="197">
        <v>0</v>
      </c>
      <c r="R135" s="197">
        <f t="shared" si="12"/>
        <v>0</v>
      </c>
      <c r="S135" s="197">
        <v>0</v>
      </c>
      <c r="T135" s="198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14"/>
        <v>0</v>
      </c>
      <c r="BF135" s="200">
        <f t="shared" si="15"/>
        <v>0</v>
      </c>
      <c r="BG135" s="200">
        <f t="shared" si="16"/>
        <v>0</v>
      </c>
      <c r="BH135" s="200">
        <f t="shared" si="17"/>
        <v>0</v>
      </c>
      <c r="BI135" s="200">
        <f t="shared" si="18"/>
        <v>0</v>
      </c>
      <c r="BJ135" s="17" t="s">
        <v>145</v>
      </c>
      <c r="BK135" s="200">
        <f t="shared" si="19"/>
        <v>0</v>
      </c>
      <c r="BL135" s="17" t="s">
        <v>144</v>
      </c>
      <c r="BM135" s="199" t="s">
        <v>249</v>
      </c>
    </row>
    <row r="136" spans="1:65" s="2" customFormat="1" ht="16.5" customHeight="1">
      <c r="A136" s="34"/>
      <c r="B136" s="35"/>
      <c r="C136" s="187" t="s">
        <v>216</v>
      </c>
      <c r="D136" s="187" t="s">
        <v>140</v>
      </c>
      <c r="E136" s="188" t="s">
        <v>536</v>
      </c>
      <c r="F136" s="189" t="s">
        <v>537</v>
      </c>
      <c r="G136" s="190" t="s">
        <v>262</v>
      </c>
      <c r="H136" s="191">
        <v>10</v>
      </c>
      <c r="I136" s="192"/>
      <c r="J136" s="193">
        <f t="shared" si="1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1"/>
        <v>0</v>
      </c>
      <c r="Q136" s="197">
        <v>0</v>
      </c>
      <c r="R136" s="197">
        <f t="shared" si="12"/>
        <v>0</v>
      </c>
      <c r="S136" s="197">
        <v>0</v>
      </c>
      <c r="T136" s="198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14"/>
        <v>0</v>
      </c>
      <c r="BF136" s="200">
        <f t="shared" si="15"/>
        <v>0</v>
      </c>
      <c r="BG136" s="200">
        <f t="shared" si="16"/>
        <v>0</v>
      </c>
      <c r="BH136" s="200">
        <f t="shared" si="17"/>
        <v>0</v>
      </c>
      <c r="BI136" s="200">
        <f t="shared" si="18"/>
        <v>0</v>
      </c>
      <c r="BJ136" s="17" t="s">
        <v>145</v>
      </c>
      <c r="BK136" s="200">
        <f t="shared" si="19"/>
        <v>0</v>
      </c>
      <c r="BL136" s="17" t="s">
        <v>144</v>
      </c>
      <c r="BM136" s="199" t="s">
        <v>259</v>
      </c>
    </row>
    <row r="137" spans="1:65" s="2" customFormat="1" ht="16.5" customHeight="1">
      <c r="A137" s="34"/>
      <c r="B137" s="35"/>
      <c r="C137" s="187" t="s">
        <v>8</v>
      </c>
      <c r="D137" s="187" t="s">
        <v>140</v>
      </c>
      <c r="E137" s="188" t="s">
        <v>538</v>
      </c>
      <c r="F137" s="189" t="s">
        <v>539</v>
      </c>
      <c r="G137" s="190" t="s">
        <v>262</v>
      </c>
      <c r="H137" s="191">
        <v>10</v>
      </c>
      <c r="I137" s="192"/>
      <c r="J137" s="193">
        <f t="shared" si="10"/>
        <v>0</v>
      </c>
      <c r="K137" s="194"/>
      <c r="L137" s="39"/>
      <c r="M137" s="195" t="s">
        <v>1</v>
      </c>
      <c r="N137" s="196" t="s">
        <v>39</v>
      </c>
      <c r="O137" s="71"/>
      <c r="P137" s="197">
        <f t="shared" si="11"/>
        <v>0</v>
      </c>
      <c r="Q137" s="197">
        <v>0</v>
      </c>
      <c r="R137" s="197">
        <f t="shared" si="12"/>
        <v>0</v>
      </c>
      <c r="S137" s="197">
        <v>0</v>
      </c>
      <c r="T137" s="198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140</v>
      </c>
      <c r="AU137" s="199" t="s">
        <v>81</v>
      </c>
      <c r="AY137" s="17" t="s">
        <v>137</v>
      </c>
      <c r="BE137" s="200">
        <f t="shared" si="14"/>
        <v>0</v>
      </c>
      <c r="BF137" s="200">
        <f t="shared" si="15"/>
        <v>0</v>
      </c>
      <c r="BG137" s="200">
        <f t="shared" si="16"/>
        <v>0</v>
      </c>
      <c r="BH137" s="200">
        <f t="shared" si="17"/>
        <v>0</v>
      </c>
      <c r="BI137" s="200">
        <f t="shared" si="18"/>
        <v>0</v>
      </c>
      <c r="BJ137" s="17" t="s">
        <v>145</v>
      </c>
      <c r="BK137" s="200">
        <f t="shared" si="19"/>
        <v>0</v>
      </c>
      <c r="BL137" s="17" t="s">
        <v>144</v>
      </c>
      <c r="BM137" s="199" t="s">
        <v>540</v>
      </c>
    </row>
    <row r="138" spans="1:65" s="2" customFormat="1" ht="16.5" customHeight="1">
      <c r="A138" s="34"/>
      <c r="B138" s="35"/>
      <c r="C138" s="187" t="s">
        <v>224</v>
      </c>
      <c r="D138" s="187" t="s">
        <v>140</v>
      </c>
      <c r="E138" s="188" t="s">
        <v>541</v>
      </c>
      <c r="F138" s="189" t="s">
        <v>542</v>
      </c>
      <c r="G138" s="190" t="s">
        <v>262</v>
      </c>
      <c r="H138" s="191">
        <v>150</v>
      </c>
      <c r="I138" s="192"/>
      <c r="J138" s="193">
        <f t="shared" si="10"/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si="11"/>
        <v>0</v>
      </c>
      <c r="Q138" s="197">
        <v>0</v>
      </c>
      <c r="R138" s="197">
        <f t="shared" si="12"/>
        <v>0</v>
      </c>
      <c r="S138" s="197">
        <v>0</v>
      </c>
      <c r="T138" s="198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si="14"/>
        <v>0</v>
      </c>
      <c r="BF138" s="200">
        <f t="shared" si="15"/>
        <v>0</v>
      </c>
      <c r="BG138" s="200">
        <f t="shared" si="16"/>
        <v>0</v>
      </c>
      <c r="BH138" s="200">
        <f t="shared" si="17"/>
        <v>0</v>
      </c>
      <c r="BI138" s="200">
        <f t="shared" si="18"/>
        <v>0</v>
      </c>
      <c r="BJ138" s="17" t="s">
        <v>145</v>
      </c>
      <c r="BK138" s="200">
        <f t="shared" si="19"/>
        <v>0</v>
      </c>
      <c r="BL138" s="17" t="s">
        <v>144</v>
      </c>
      <c r="BM138" s="199" t="s">
        <v>269</v>
      </c>
    </row>
    <row r="139" spans="1:65" s="2" customFormat="1" ht="16.5" customHeight="1">
      <c r="A139" s="34"/>
      <c r="B139" s="35"/>
      <c r="C139" s="187" t="s">
        <v>228</v>
      </c>
      <c r="D139" s="187" t="s">
        <v>140</v>
      </c>
      <c r="E139" s="188" t="s">
        <v>543</v>
      </c>
      <c r="F139" s="189" t="s">
        <v>544</v>
      </c>
      <c r="G139" s="190" t="s">
        <v>262</v>
      </c>
      <c r="H139" s="191">
        <v>8</v>
      </c>
      <c r="I139" s="192"/>
      <c r="J139" s="193">
        <f t="shared" si="10"/>
        <v>0</v>
      </c>
      <c r="K139" s="194"/>
      <c r="L139" s="39"/>
      <c r="M139" s="195" t="s">
        <v>1</v>
      </c>
      <c r="N139" s="196" t="s">
        <v>39</v>
      </c>
      <c r="O139" s="71"/>
      <c r="P139" s="197">
        <f t="shared" si="11"/>
        <v>0</v>
      </c>
      <c r="Q139" s="197">
        <v>0</v>
      </c>
      <c r="R139" s="197">
        <f t="shared" si="12"/>
        <v>0</v>
      </c>
      <c r="S139" s="197">
        <v>0</v>
      </c>
      <c r="T139" s="198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81</v>
      </c>
      <c r="AY139" s="17" t="s">
        <v>137</v>
      </c>
      <c r="BE139" s="200">
        <f t="shared" si="14"/>
        <v>0</v>
      </c>
      <c r="BF139" s="200">
        <f t="shared" si="15"/>
        <v>0</v>
      </c>
      <c r="BG139" s="200">
        <f t="shared" si="16"/>
        <v>0</v>
      </c>
      <c r="BH139" s="200">
        <f t="shared" si="17"/>
        <v>0</v>
      </c>
      <c r="BI139" s="200">
        <f t="shared" si="18"/>
        <v>0</v>
      </c>
      <c r="BJ139" s="17" t="s">
        <v>145</v>
      </c>
      <c r="BK139" s="200">
        <f t="shared" si="19"/>
        <v>0</v>
      </c>
      <c r="BL139" s="17" t="s">
        <v>144</v>
      </c>
      <c r="BM139" s="199" t="s">
        <v>277</v>
      </c>
    </row>
    <row r="140" spans="1:65" s="2" customFormat="1" ht="16.5" customHeight="1">
      <c r="A140" s="34"/>
      <c r="B140" s="35"/>
      <c r="C140" s="187" t="s">
        <v>232</v>
      </c>
      <c r="D140" s="187" t="s">
        <v>140</v>
      </c>
      <c r="E140" s="188" t="s">
        <v>545</v>
      </c>
      <c r="F140" s="189" t="s">
        <v>546</v>
      </c>
      <c r="G140" s="190" t="s">
        <v>262</v>
      </c>
      <c r="H140" s="191">
        <v>150</v>
      </c>
      <c r="I140" s="192"/>
      <c r="J140" s="193">
        <f t="shared" si="10"/>
        <v>0</v>
      </c>
      <c r="K140" s="194"/>
      <c r="L140" s="39"/>
      <c r="M140" s="195" t="s">
        <v>1</v>
      </c>
      <c r="N140" s="196" t="s">
        <v>39</v>
      </c>
      <c r="O140" s="71"/>
      <c r="P140" s="197">
        <f t="shared" si="11"/>
        <v>0</v>
      </c>
      <c r="Q140" s="197">
        <v>0</v>
      </c>
      <c r="R140" s="197">
        <f t="shared" si="12"/>
        <v>0</v>
      </c>
      <c r="S140" s="197">
        <v>0</v>
      </c>
      <c r="T140" s="198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144</v>
      </c>
      <c r="AT140" s="199" t="s">
        <v>140</v>
      </c>
      <c r="AU140" s="199" t="s">
        <v>81</v>
      </c>
      <c r="AY140" s="17" t="s">
        <v>137</v>
      </c>
      <c r="BE140" s="200">
        <f t="shared" si="14"/>
        <v>0</v>
      </c>
      <c r="BF140" s="200">
        <f t="shared" si="15"/>
        <v>0</v>
      </c>
      <c r="BG140" s="200">
        <f t="shared" si="16"/>
        <v>0</v>
      </c>
      <c r="BH140" s="200">
        <f t="shared" si="17"/>
        <v>0</v>
      </c>
      <c r="BI140" s="200">
        <f t="shared" si="18"/>
        <v>0</v>
      </c>
      <c r="BJ140" s="17" t="s">
        <v>145</v>
      </c>
      <c r="BK140" s="200">
        <f t="shared" si="19"/>
        <v>0</v>
      </c>
      <c r="BL140" s="17" t="s">
        <v>144</v>
      </c>
      <c r="BM140" s="199" t="s">
        <v>288</v>
      </c>
    </row>
    <row r="141" spans="1:65" s="2" customFormat="1" ht="16.5" customHeight="1">
      <c r="A141" s="34"/>
      <c r="B141" s="35"/>
      <c r="C141" s="187" t="s">
        <v>236</v>
      </c>
      <c r="D141" s="187" t="s">
        <v>140</v>
      </c>
      <c r="E141" s="188" t="s">
        <v>547</v>
      </c>
      <c r="F141" s="189" t="s">
        <v>548</v>
      </c>
      <c r="G141" s="190" t="s">
        <v>262</v>
      </c>
      <c r="H141" s="191">
        <v>5</v>
      </c>
      <c r="I141" s="192"/>
      <c r="J141" s="193">
        <f t="shared" si="10"/>
        <v>0</v>
      </c>
      <c r="K141" s="194"/>
      <c r="L141" s="39"/>
      <c r="M141" s="195" t="s">
        <v>1</v>
      </c>
      <c r="N141" s="196" t="s">
        <v>39</v>
      </c>
      <c r="O141" s="71"/>
      <c r="P141" s="197">
        <f t="shared" si="11"/>
        <v>0</v>
      </c>
      <c r="Q141" s="197">
        <v>0</v>
      </c>
      <c r="R141" s="197">
        <f t="shared" si="12"/>
        <v>0</v>
      </c>
      <c r="S141" s="197">
        <v>0</v>
      </c>
      <c r="T141" s="198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 t="shared" si="14"/>
        <v>0</v>
      </c>
      <c r="BF141" s="200">
        <f t="shared" si="15"/>
        <v>0</v>
      </c>
      <c r="BG141" s="200">
        <f t="shared" si="16"/>
        <v>0</v>
      </c>
      <c r="BH141" s="200">
        <f t="shared" si="17"/>
        <v>0</v>
      </c>
      <c r="BI141" s="200">
        <f t="shared" si="18"/>
        <v>0</v>
      </c>
      <c r="BJ141" s="17" t="s">
        <v>145</v>
      </c>
      <c r="BK141" s="200">
        <f t="shared" si="19"/>
        <v>0</v>
      </c>
      <c r="BL141" s="17" t="s">
        <v>144</v>
      </c>
      <c r="BM141" s="199" t="s">
        <v>296</v>
      </c>
    </row>
    <row r="142" spans="1:65" s="2" customFormat="1" ht="21.75" customHeight="1">
      <c r="A142" s="34"/>
      <c r="B142" s="35"/>
      <c r="C142" s="187" t="s">
        <v>240</v>
      </c>
      <c r="D142" s="187" t="s">
        <v>140</v>
      </c>
      <c r="E142" s="188" t="s">
        <v>549</v>
      </c>
      <c r="F142" s="189" t="s">
        <v>550</v>
      </c>
      <c r="G142" s="190" t="s">
        <v>143</v>
      </c>
      <c r="H142" s="191">
        <v>52</v>
      </c>
      <c r="I142" s="192"/>
      <c r="J142" s="193">
        <f t="shared" si="10"/>
        <v>0</v>
      </c>
      <c r="K142" s="194"/>
      <c r="L142" s="39"/>
      <c r="M142" s="195" t="s">
        <v>1</v>
      </c>
      <c r="N142" s="196" t="s">
        <v>39</v>
      </c>
      <c r="O142" s="71"/>
      <c r="P142" s="197">
        <f t="shared" si="11"/>
        <v>0</v>
      </c>
      <c r="Q142" s="197">
        <v>0</v>
      </c>
      <c r="R142" s="197">
        <f t="shared" si="12"/>
        <v>0</v>
      </c>
      <c r="S142" s="197">
        <v>0</v>
      </c>
      <c r="T142" s="198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 t="shared" si="14"/>
        <v>0</v>
      </c>
      <c r="BF142" s="200">
        <f t="shared" si="15"/>
        <v>0</v>
      </c>
      <c r="BG142" s="200">
        <f t="shared" si="16"/>
        <v>0</v>
      </c>
      <c r="BH142" s="200">
        <f t="shared" si="17"/>
        <v>0</v>
      </c>
      <c r="BI142" s="200">
        <f t="shared" si="18"/>
        <v>0</v>
      </c>
      <c r="BJ142" s="17" t="s">
        <v>145</v>
      </c>
      <c r="BK142" s="200">
        <f t="shared" si="19"/>
        <v>0</v>
      </c>
      <c r="BL142" s="17" t="s">
        <v>144</v>
      </c>
      <c r="BM142" s="199" t="s">
        <v>551</v>
      </c>
    </row>
    <row r="143" spans="1:65" s="2" customFormat="1" ht="21.75" customHeight="1">
      <c r="A143" s="34"/>
      <c r="B143" s="35"/>
      <c r="C143" s="187" t="s">
        <v>7</v>
      </c>
      <c r="D143" s="187" t="s">
        <v>140</v>
      </c>
      <c r="E143" s="188" t="s">
        <v>552</v>
      </c>
      <c r="F143" s="189" t="s">
        <v>553</v>
      </c>
      <c r="G143" s="190" t="s">
        <v>143</v>
      </c>
      <c r="H143" s="191">
        <v>4</v>
      </c>
      <c r="I143" s="192"/>
      <c r="J143" s="193">
        <f t="shared" si="10"/>
        <v>0</v>
      </c>
      <c r="K143" s="194"/>
      <c r="L143" s="39"/>
      <c r="M143" s="195" t="s">
        <v>1</v>
      </c>
      <c r="N143" s="196" t="s">
        <v>39</v>
      </c>
      <c r="O143" s="71"/>
      <c r="P143" s="197">
        <f t="shared" si="11"/>
        <v>0</v>
      </c>
      <c r="Q143" s="197">
        <v>0</v>
      </c>
      <c r="R143" s="197">
        <f t="shared" si="12"/>
        <v>0</v>
      </c>
      <c r="S143" s="197">
        <v>0</v>
      </c>
      <c r="T143" s="198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 t="shared" si="14"/>
        <v>0</v>
      </c>
      <c r="BF143" s="200">
        <f t="shared" si="15"/>
        <v>0</v>
      </c>
      <c r="BG143" s="200">
        <f t="shared" si="16"/>
        <v>0</v>
      </c>
      <c r="BH143" s="200">
        <f t="shared" si="17"/>
        <v>0</v>
      </c>
      <c r="BI143" s="200">
        <f t="shared" si="18"/>
        <v>0</v>
      </c>
      <c r="BJ143" s="17" t="s">
        <v>145</v>
      </c>
      <c r="BK143" s="200">
        <f t="shared" si="19"/>
        <v>0</v>
      </c>
      <c r="BL143" s="17" t="s">
        <v>144</v>
      </c>
      <c r="BM143" s="199" t="s">
        <v>332</v>
      </c>
    </row>
    <row r="144" spans="1:65" s="2" customFormat="1" ht="21.75" customHeight="1">
      <c r="A144" s="34"/>
      <c r="B144" s="35"/>
      <c r="C144" s="187" t="s">
        <v>249</v>
      </c>
      <c r="D144" s="187" t="s">
        <v>140</v>
      </c>
      <c r="E144" s="188" t="s">
        <v>554</v>
      </c>
      <c r="F144" s="189" t="s">
        <v>555</v>
      </c>
      <c r="G144" s="190" t="s">
        <v>143</v>
      </c>
      <c r="H144" s="191">
        <v>2</v>
      </c>
      <c r="I144" s="192"/>
      <c r="J144" s="193">
        <f t="shared" si="10"/>
        <v>0</v>
      </c>
      <c r="K144" s="194"/>
      <c r="L144" s="39"/>
      <c r="M144" s="195" t="s">
        <v>1</v>
      </c>
      <c r="N144" s="196" t="s">
        <v>39</v>
      </c>
      <c r="O144" s="71"/>
      <c r="P144" s="197">
        <f t="shared" si="11"/>
        <v>0</v>
      </c>
      <c r="Q144" s="197">
        <v>0</v>
      </c>
      <c r="R144" s="197">
        <f t="shared" si="12"/>
        <v>0</v>
      </c>
      <c r="S144" s="197">
        <v>0</v>
      </c>
      <c r="T144" s="198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 t="shared" si="14"/>
        <v>0</v>
      </c>
      <c r="BF144" s="200">
        <f t="shared" si="15"/>
        <v>0</v>
      </c>
      <c r="BG144" s="200">
        <f t="shared" si="16"/>
        <v>0</v>
      </c>
      <c r="BH144" s="200">
        <f t="shared" si="17"/>
        <v>0</v>
      </c>
      <c r="BI144" s="200">
        <f t="shared" si="18"/>
        <v>0</v>
      </c>
      <c r="BJ144" s="17" t="s">
        <v>145</v>
      </c>
      <c r="BK144" s="200">
        <f t="shared" si="19"/>
        <v>0</v>
      </c>
      <c r="BL144" s="17" t="s">
        <v>144</v>
      </c>
      <c r="BM144" s="199" t="s">
        <v>556</v>
      </c>
    </row>
    <row r="145" spans="1:65" s="2" customFormat="1" ht="21.75" customHeight="1">
      <c r="A145" s="34"/>
      <c r="B145" s="35"/>
      <c r="C145" s="187" t="s">
        <v>254</v>
      </c>
      <c r="D145" s="187" t="s">
        <v>140</v>
      </c>
      <c r="E145" s="188" t="s">
        <v>557</v>
      </c>
      <c r="F145" s="189" t="s">
        <v>558</v>
      </c>
      <c r="G145" s="190" t="s">
        <v>143</v>
      </c>
      <c r="H145" s="191">
        <v>10</v>
      </c>
      <c r="I145" s="192"/>
      <c r="J145" s="193">
        <f t="shared" si="10"/>
        <v>0</v>
      </c>
      <c r="K145" s="194"/>
      <c r="L145" s="39"/>
      <c r="M145" s="195" t="s">
        <v>1</v>
      </c>
      <c r="N145" s="196" t="s">
        <v>39</v>
      </c>
      <c r="O145" s="71"/>
      <c r="P145" s="197">
        <f t="shared" si="11"/>
        <v>0</v>
      </c>
      <c r="Q145" s="197">
        <v>0</v>
      </c>
      <c r="R145" s="197">
        <f t="shared" si="12"/>
        <v>0</v>
      </c>
      <c r="S145" s="197">
        <v>0</v>
      </c>
      <c r="T145" s="198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140</v>
      </c>
      <c r="AU145" s="199" t="s">
        <v>81</v>
      </c>
      <c r="AY145" s="17" t="s">
        <v>137</v>
      </c>
      <c r="BE145" s="200">
        <f t="shared" si="14"/>
        <v>0</v>
      </c>
      <c r="BF145" s="200">
        <f t="shared" si="15"/>
        <v>0</v>
      </c>
      <c r="BG145" s="200">
        <f t="shared" si="16"/>
        <v>0</v>
      </c>
      <c r="BH145" s="200">
        <f t="shared" si="17"/>
        <v>0</v>
      </c>
      <c r="BI145" s="200">
        <f t="shared" si="18"/>
        <v>0</v>
      </c>
      <c r="BJ145" s="17" t="s">
        <v>145</v>
      </c>
      <c r="BK145" s="200">
        <f t="shared" si="19"/>
        <v>0</v>
      </c>
      <c r="BL145" s="17" t="s">
        <v>144</v>
      </c>
      <c r="BM145" s="199" t="s">
        <v>352</v>
      </c>
    </row>
    <row r="146" spans="1:65" s="2" customFormat="1" ht="21.75" customHeight="1">
      <c r="A146" s="34"/>
      <c r="B146" s="35"/>
      <c r="C146" s="187" t="s">
        <v>259</v>
      </c>
      <c r="D146" s="187" t="s">
        <v>140</v>
      </c>
      <c r="E146" s="188" t="s">
        <v>559</v>
      </c>
      <c r="F146" s="189" t="s">
        <v>560</v>
      </c>
      <c r="G146" s="190" t="s">
        <v>143</v>
      </c>
      <c r="H146" s="191">
        <v>1</v>
      </c>
      <c r="I146" s="192"/>
      <c r="J146" s="193">
        <f t="shared" si="10"/>
        <v>0</v>
      </c>
      <c r="K146" s="194"/>
      <c r="L146" s="39"/>
      <c r="M146" s="195" t="s">
        <v>1</v>
      </c>
      <c r="N146" s="196" t="s">
        <v>39</v>
      </c>
      <c r="O146" s="71"/>
      <c r="P146" s="197">
        <f t="shared" si="11"/>
        <v>0</v>
      </c>
      <c r="Q146" s="197">
        <v>0</v>
      </c>
      <c r="R146" s="197">
        <f t="shared" si="12"/>
        <v>0</v>
      </c>
      <c r="S146" s="197">
        <v>0</v>
      </c>
      <c r="T146" s="198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144</v>
      </c>
      <c r="AT146" s="199" t="s">
        <v>140</v>
      </c>
      <c r="AU146" s="199" t="s">
        <v>81</v>
      </c>
      <c r="AY146" s="17" t="s">
        <v>137</v>
      </c>
      <c r="BE146" s="200">
        <f t="shared" si="14"/>
        <v>0</v>
      </c>
      <c r="BF146" s="200">
        <f t="shared" si="15"/>
        <v>0</v>
      </c>
      <c r="BG146" s="200">
        <f t="shared" si="16"/>
        <v>0</v>
      </c>
      <c r="BH146" s="200">
        <f t="shared" si="17"/>
        <v>0</v>
      </c>
      <c r="BI146" s="200">
        <f t="shared" si="18"/>
        <v>0</v>
      </c>
      <c r="BJ146" s="17" t="s">
        <v>145</v>
      </c>
      <c r="BK146" s="200">
        <f t="shared" si="19"/>
        <v>0</v>
      </c>
      <c r="BL146" s="17" t="s">
        <v>144</v>
      </c>
      <c r="BM146" s="199" t="s">
        <v>372</v>
      </c>
    </row>
    <row r="147" spans="1:65" s="2" customFormat="1" ht="21.75" customHeight="1">
      <c r="A147" s="34"/>
      <c r="B147" s="35"/>
      <c r="C147" s="187" t="s">
        <v>265</v>
      </c>
      <c r="D147" s="187" t="s">
        <v>140</v>
      </c>
      <c r="E147" s="188" t="s">
        <v>561</v>
      </c>
      <c r="F147" s="189" t="s">
        <v>562</v>
      </c>
      <c r="G147" s="190" t="s">
        <v>143</v>
      </c>
      <c r="H147" s="191">
        <v>1</v>
      </c>
      <c r="I147" s="192"/>
      <c r="J147" s="193">
        <f t="shared" si="10"/>
        <v>0</v>
      </c>
      <c r="K147" s="194"/>
      <c r="L147" s="39"/>
      <c r="M147" s="195" t="s">
        <v>1</v>
      </c>
      <c r="N147" s="196" t="s">
        <v>39</v>
      </c>
      <c r="O147" s="71"/>
      <c r="P147" s="197">
        <f t="shared" si="11"/>
        <v>0</v>
      </c>
      <c r="Q147" s="197">
        <v>0</v>
      </c>
      <c r="R147" s="197">
        <f t="shared" si="12"/>
        <v>0</v>
      </c>
      <c r="S147" s="197">
        <v>0</v>
      </c>
      <c r="T147" s="198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140</v>
      </c>
      <c r="AU147" s="199" t="s">
        <v>81</v>
      </c>
      <c r="AY147" s="17" t="s">
        <v>137</v>
      </c>
      <c r="BE147" s="200">
        <f t="shared" si="14"/>
        <v>0</v>
      </c>
      <c r="BF147" s="200">
        <f t="shared" si="15"/>
        <v>0</v>
      </c>
      <c r="BG147" s="200">
        <f t="shared" si="16"/>
        <v>0</v>
      </c>
      <c r="BH147" s="200">
        <f t="shared" si="17"/>
        <v>0</v>
      </c>
      <c r="BI147" s="200">
        <f t="shared" si="18"/>
        <v>0</v>
      </c>
      <c r="BJ147" s="17" t="s">
        <v>145</v>
      </c>
      <c r="BK147" s="200">
        <f t="shared" si="19"/>
        <v>0</v>
      </c>
      <c r="BL147" s="17" t="s">
        <v>144</v>
      </c>
      <c r="BM147" s="199" t="s">
        <v>384</v>
      </c>
    </row>
    <row r="148" spans="1:65" s="2" customFormat="1" ht="21.75" customHeight="1">
      <c r="A148" s="34"/>
      <c r="B148" s="35"/>
      <c r="C148" s="187" t="s">
        <v>269</v>
      </c>
      <c r="D148" s="187" t="s">
        <v>140</v>
      </c>
      <c r="E148" s="188" t="s">
        <v>563</v>
      </c>
      <c r="F148" s="189" t="s">
        <v>564</v>
      </c>
      <c r="G148" s="190" t="s">
        <v>143</v>
      </c>
      <c r="H148" s="191">
        <v>4</v>
      </c>
      <c r="I148" s="192"/>
      <c r="J148" s="193">
        <f t="shared" si="10"/>
        <v>0</v>
      </c>
      <c r="K148" s="194"/>
      <c r="L148" s="39"/>
      <c r="M148" s="195" t="s">
        <v>1</v>
      </c>
      <c r="N148" s="196" t="s">
        <v>39</v>
      </c>
      <c r="O148" s="71"/>
      <c r="P148" s="197">
        <f t="shared" si="11"/>
        <v>0</v>
      </c>
      <c r="Q148" s="197">
        <v>0</v>
      </c>
      <c r="R148" s="197">
        <f t="shared" si="12"/>
        <v>0</v>
      </c>
      <c r="S148" s="197">
        <v>0</v>
      </c>
      <c r="T148" s="198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144</v>
      </c>
      <c r="AT148" s="199" t="s">
        <v>140</v>
      </c>
      <c r="AU148" s="199" t="s">
        <v>81</v>
      </c>
      <c r="AY148" s="17" t="s">
        <v>137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7" t="s">
        <v>145</v>
      </c>
      <c r="BK148" s="200">
        <f t="shared" si="19"/>
        <v>0</v>
      </c>
      <c r="BL148" s="17" t="s">
        <v>144</v>
      </c>
      <c r="BM148" s="199" t="s">
        <v>406</v>
      </c>
    </row>
    <row r="149" spans="1:65" s="2" customFormat="1" ht="16.5" customHeight="1">
      <c r="A149" s="34"/>
      <c r="B149" s="35"/>
      <c r="C149" s="187" t="s">
        <v>273</v>
      </c>
      <c r="D149" s="187" t="s">
        <v>140</v>
      </c>
      <c r="E149" s="188" t="s">
        <v>565</v>
      </c>
      <c r="F149" s="189" t="s">
        <v>566</v>
      </c>
      <c r="G149" s="190" t="s">
        <v>213</v>
      </c>
      <c r="H149" s="191">
        <v>1</v>
      </c>
      <c r="I149" s="192"/>
      <c r="J149" s="193">
        <f t="shared" si="10"/>
        <v>0</v>
      </c>
      <c r="K149" s="194"/>
      <c r="L149" s="39"/>
      <c r="M149" s="195" t="s">
        <v>1</v>
      </c>
      <c r="N149" s="196" t="s">
        <v>39</v>
      </c>
      <c r="O149" s="71"/>
      <c r="P149" s="197">
        <f t="shared" si="11"/>
        <v>0</v>
      </c>
      <c r="Q149" s="197">
        <v>0</v>
      </c>
      <c r="R149" s="197">
        <f t="shared" si="12"/>
        <v>0</v>
      </c>
      <c r="S149" s="197">
        <v>0</v>
      </c>
      <c r="T149" s="198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140</v>
      </c>
      <c r="AU149" s="199" t="s">
        <v>81</v>
      </c>
      <c r="AY149" s="17" t="s">
        <v>137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7" t="s">
        <v>145</v>
      </c>
      <c r="BK149" s="200">
        <f t="shared" si="19"/>
        <v>0</v>
      </c>
      <c r="BL149" s="17" t="s">
        <v>144</v>
      </c>
      <c r="BM149" s="199" t="s">
        <v>567</v>
      </c>
    </row>
    <row r="150" spans="1:65" s="14" customFormat="1">
      <c r="B150" s="212"/>
      <c r="C150" s="213"/>
      <c r="D150" s="203" t="s">
        <v>147</v>
      </c>
      <c r="E150" s="214" t="s">
        <v>1</v>
      </c>
      <c r="F150" s="215" t="s">
        <v>81</v>
      </c>
      <c r="G150" s="213"/>
      <c r="H150" s="216">
        <v>1</v>
      </c>
      <c r="I150" s="217"/>
      <c r="J150" s="213"/>
      <c r="K150" s="213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147</v>
      </c>
      <c r="AU150" s="222" t="s">
        <v>81</v>
      </c>
      <c r="AV150" s="14" t="s">
        <v>145</v>
      </c>
      <c r="AW150" s="14" t="s">
        <v>30</v>
      </c>
      <c r="AX150" s="14" t="s">
        <v>73</v>
      </c>
      <c r="AY150" s="222" t="s">
        <v>137</v>
      </c>
    </row>
    <row r="151" spans="1:65" s="15" customFormat="1">
      <c r="B151" s="223"/>
      <c r="C151" s="224"/>
      <c r="D151" s="203" t="s">
        <v>147</v>
      </c>
      <c r="E151" s="225" t="s">
        <v>1</v>
      </c>
      <c r="F151" s="226" t="s">
        <v>150</v>
      </c>
      <c r="G151" s="224"/>
      <c r="H151" s="227">
        <v>1</v>
      </c>
      <c r="I151" s="228"/>
      <c r="J151" s="224"/>
      <c r="K151" s="224"/>
      <c r="L151" s="229"/>
      <c r="M151" s="230"/>
      <c r="N151" s="231"/>
      <c r="O151" s="231"/>
      <c r="P151" s="231"/>
      <c r="Q151" s="231"/>
      <c r="R151" s="231"/>
      <c r="S151" s="231"/>
      <c r="T151" s="232"/>
      <c r="AT151" s="233" t="s">
        <v>147</v>
      </c>
      <c r="AU151" s="233" t="s">
        <v>81</v>
      </c>
      <c r="AV151" s="15" t="s">
        <v>144</v>
      </c>
      <c r="AW151" s="15" t="s">
        <v>30</v>
      </c>
      <c r="AX151" s="15" t="s">
        <v>81</v>
      </c>
      <c r="AY151" s="233" t="s">
        <v>137</v>
      </c>
    </row>
    <row r="152" spans="1:65" s="2" customFormat="1" ht="16.5" customHeight="1">
      <c r="A152" s="34"/>
      <c r="B152" s="35"/>
      <c r="C152" s="187" t="s">
        <v>277</v>
      </c>
      <c r="D152" s="187" t="s">
        <v>140</v>
      </c>
      <c r="E152" s="188" t="s">
        <v>568</v>
      </c>
      <c r="F152" s="189" t="s">
        <v>569</v>
      </c>
      <c r="G152" s="190" t="s">
        <v>213</v>
      </c>
      <c r="H152" s="191">
        <v>1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39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144</v>
      </c>
      <c r="AT152" s="199" t="s">
        <v>140</v>
      </c>
      <c r="AU152" s="199" t="s">
        <v>81</v>
      </c>
      <c r="AY152" s="17" t="s">
        <v>137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145</v>
      </c>
      <c r="BK152" s="200">
        <f>ROUND(I152*H152,2)</f>
        <v>0</v>
      </c>
      <c r="BL152" s="17" t="s">
        <v>144</v>
      </c>
      <c r="BM152" s="199" t="s">
        <v>570</v>
      </c>
    </row>
    <row r="153" spans="1:65" s="14" customFormat="1">
      <c r="B153" s="212"/>
      <c r="C153" s="213"/>
      <c r="D153" s="203" t="s">
        <v>147</v>
      </c>
      <c r="E153" s="214" t="s">
        <v>1</v>
      </c>
      <c r="F153" s="215" t="s">
        <v>81</v>
      </c>
      <c r="G153" s="213"/>
      <c r="H153" s="216">
        <v>1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147</v>
      </c>
      <c r="AU153" s="222" t="s">
        <v>81</v>
      </c>
      <c r="AV153" s="14" t="s">
        <v>145</v>
      </c>
      <c r="AW153" s="14" t="s">
        <v>30</v>
      </c>
      <c r="AX153" s="14" t="s">
        <v>73</v>
      </c>
      <c r="AY153" s="222" t="s">
        <v>137</v>
      </c>
    </row>
    <row r="154" spans="1:65" s="15" customFormat="1">
      <c r="B154" s="223"/>
      <c r="C154" s="224"/>
      <c r="D154" s="203" t="s">
        <v>147</v>
      </c>
      <c r="E154" s="225" t="s">
        <v>1</v>
      </c>
      <c r="F154" s="226" t="s">
        <v>150</v>
      </c>
      <c r="G154" s="224"/>
      <c r="H154" s="227">
        <v>1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147</v>
      </c>
      <c r="AU154" s="233" t="s">
        <v>81</v>
      </c>
      <c r="AV154" s="15" t="s">
        <v>144</v>
      </c>
      <c r="AW154" s="15" t="s">
        <v>30</v>
      </c>
      <c r="AX154" s="15" t="s">
        <v>81</v>
      </c>
      <c r="AY154" s="233" t="s">
        <v>137</v>
      </c>
    </row>
    <row r="155" spans="1:65" s="2" customFormat="1" ht="16.5" customHeight="1">
      <c r="A155" s="34"/>
      <c r="B155" s="35"/>
      <c r="C155" s="187" t="s">
        <v>281</v>
      </c>
      <c r="D155" s="187" t="s">
        <v>140</v>
      </c>
      <c r="E155" s="188" t="s">
        <v>571</v>
      </c>
      <c r="F155" s="189" t="s">
        <v>572</v>
      </c>
      <c r="G155" s="190" t="s">
        <v>143</v>
      </c>
      <c r="H155" s="191">
        <v>6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39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140</v>
      </c>
      <c r="AU155" s="199" t="s">
        <v>81</v>
      </c>
      <c r="AY155" s="17" t="s">
        <v>137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145</v>
      </c>
      <c r="BK155" s="200">
        <f>ROUND(I155*H155,2)</f>
        <v>0</v>
      </c>
      <c r="BL155" s="17" t="s">
        <v>144</v>
      </c>
      <c r="BM155" s="199" t="s">
        <v>415</v>
      </c>
    </row>
    <row r="156" spans="1:65" s="2" customFormat="1" ht="16.5" customHeight="1">
      <c r="A156" s="34"/>
      <c r="B156" s="35"/>
      <c r="C156" s="187" t="s">
        <v>288</v>
      </c>
      <c r="D156" s="187" t="s">
        <v>140</v>
      </c>
      <c r="E156" s="188" t="s">
        <v>573</v>
      </c>
      <c r="F156" s="189" t="s">
        <v>574</v>
      </c>
      <c r="G156" s="190" t="s">
        <v>143</v>
      </c>
      <c r="H156" s="191">
        <v>8</v>
      </c>
      <c r="I156" s="192"/>
      <c r="J156" s="193">
        <f>ROUND(I156*H156,2)</f>
        <v>0</v>
      </c>
      <c r="K156" s="194"/>
      <c r="L156" s="39"/>
      <c r="M156" s="195" t="s">
        <v>1</v>
      </c>
      <c r="N156" s="196" t="s">
        <v>39</v>
      </c>
      <c r="O156" s="71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9" t="s">
        <v>144</v>
      </c>
      <c r="AT156" s="199" t="s">
        <v>140</v>
      </c>
      <c r="AU156" s="199" t="s">
        <v>81</v>
      </c>
      <c r="AY156" s="17" t="s">
        <v>137</v>
      </c>
      <c r="BE156" s="200">
        <f>IF(N156="základní",J156,0)</f>
        <v>0</v>
      </c>
      <c r="BF156" s="200">
        <f>IF(N156="snížená",J156,0)</f>
        <v>0</v>
      </c>
      <c r="BG156" s="200">
        <f>IF(N156="zákl. přenesená",J156,0)</f>
        <v>0</v>
      </c>
      <c r="BH156" s="200">
        <f>IF(N156="sníž. přenesená",J156,0)</f>
        <v>0</v>
      </c>
      <c r="BI156" s="200">
        <f>IF(N156="nulová",J156,0)</f>
        <v>0</v>
      </c>
      <c r="BJ156" s="17" t="s">
        <v>145</v>
      </c>
      <c r="BK156" s="200">
        <f>ROUND(I156*H156,2)</f>
        <v>0</v>
      </c>
      <c r="BL156" s="17" t="s">
        <v>144</v>
      </c>
      <c r="BM156" s="199" t="s">
        <v>424</v>
      </c>
    </row>
    <row r="157" spans="1:65" s="2" customFormat="1" ht="16.5" customHeight="1">
      <c r="A157" s="34"/>
      <c r="B157" s="35"/>
      <c r="C157" s="187" t="s">
        <v>292</v>
      </c>
      <c r="D157" s="187" t="s">
        <v>140</v>
      </c>
      <c r="E157" s="188" t="s">
        <v>575</v>
      </c>
      <c r="F157" s="189" t="s">
        <v>576</v>
      </c>
      <c r="G157" s="190" t="s">
        <v>262</v>
      </c>
      <c r="H157" s="191">
        <v>350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39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144</v>
      </c>
      <c r="AT157" s="199" t="s">
        <v>140</v>
      </c>
      <c r="AU157" s="199" t="s">
        <v>81</v>
      </c>
      <c r="AY157" s="17" t="s">
        <v>137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145</v>
      </c>
      <c r="BK157" s="200">
        <f>ROUND(I157*H157,2)</f>
        <v>0</v>
      </c>
      <c r="BL157" s="17" t="s">
        <v>144</v>
      </c>
      <c r="BM157" s="199" t="s">
        <v>432</v>
      </c>
    </row>
    <row r="158" spans="1:65" s="2" customFormat="1" ht="16.5" customHeight="1">
      <c r="A158" s="34"/>
      <c r="B158" s="35"/>
      <c r="C158" s="187" t="s">
        <v>296</v>
      </c>
      <c r="D158" s="187" t="s">
        <v>140</v>
      </c>
      <c r="E158" s="188" t="s">
        <v>577</v>
      </c>
      <c r="F158" s="189" t="s">
        <v>578</v>
      </c>
      <c r="G158" s="190" t="s">
        <v>262</v>
      </c>
      <c r="H158" s="191">
        <v>190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39</v>
      </c>
      <c r="O158" s="71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144</v>
      </c>
      <c r="AT158" s="199" t="s">
        <v>140</v>
      </c>
      <c r="AU158" s="199" t="s">
        <v>81</v>
      </c>
      <c r="AY158" s="17" t="s">
        <v>137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145</v>
      </c>
      <c r="BK158" s="200">
        <f>ROUND(I158*H158,2)</f>
        <v>0</v>
      </c>
      <c r="BL158" s="17" t="s">
        <v>144</v>
      </c>
      <c r="BM158" s="199" t="s">
        <v>442</v>
      </c>
    </row>
    <row r="159" spans="1:65" s="2" customFormat="1" ht="16.5" customHeight="1">
      <c r="A159" s="34"/>
      <c r="B159" s="35"/>
      <c r="C159" s="187" t="s">
        <v>301</v>
      </c>
      <c r="D159" s="187" t="s">
        <v>140</v>
      </c>
      <c r="E159" s="188" t="s">
        <v>579</v>
      </c>
      <c r="F159" s="189" t="s">
        <v>580</v>
      </c>
      <c r="G159" s="190" t="s">
        <v>143</v>
      </c>
      <c r="H159" s="191">
        <v>1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39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140</v>
      </c>
      <c r="AU159" s="199" t="s">
        <v>81</v>
      </c>
      <c r="AY159" s="17" t="s">
        <v>137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145</v>
      </c>
      <c r="BK159" s="200">
        <f>ROUND(I159*H159,2)</f>
        <v>0</v>
      </c>
      <c r="BL159" s="17" t="s">
        <v>144</v>
      </c>
      <c r="BM159" s="199" t="s">
        <v>581</v>
      </c>
    </row>
    <row r="160" spans="1:65" s="14" customFormat="1">
      <c r="B160" s="212"/>
      <c r="C160" s="213"/>
      <c r="D160" s="203" t="s">
        <v>147</v>
      </c>
      <c r="E160" s="214" t="s">
        <v>1</v>
      </c>
      <c r="F160" s="215" t="s">
        <v>81</v>
      </c>
      <c r="G160" s="213"/>
      <c r="H160" s="216">
        <v>1</v>
      </c>
      <c r="I160" s="217"/>
      <c r="J160" s="213"/>
      <c r="K160" s="213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147</v>
      </c>
      <c r="AU160" s="222" t="s">
        <v>81</v>
      </c>
      <c r="AV160" s="14" t="s">
        <v>145</v>
      </c>
      <c r="AW160" s="14" t="s">
        <v>30</v>
      </c>
      <c r="AX160" s="14" t="s">
        <v>73</v>
      </c>
      <c r="AY160" s="222" t="s">
        <v>137</v>
      </c>
    </row>
    <row r="161" spans="1:65" s="15" customFormat="1">
      <c r="B161" s="223"/>
      <c r="C161" s="224"/>
      <c r="D161" s="203" t="s">
        <v>147</v>
      </c>
      <c r="E161" s="225" t="s">
        <v>1</v>
      </c>
      <c r="F161" s="226" t="s">
        <v>150</v>
      </c>
      <c r="G161" s="224"/>
      <c r="H161" s="227">
        <v>1</v>
      </c>
      <c r="I161" s="228"/>
      <c r="J161" s="224"/>
      <c r="K161" s="224"/>
      <c r="L161" s="229"/>
      <c r="M161" s="230"/>
      <c r="N161" s="231"/>
      <c r="O161" s="231"/>
      <c r="P161" s="231"/>
      <c r="Q161" s="231"/>
      <c r="R161" s="231"/>
      <c r="S161" s="231"/>
      <c r="T161" s="232"/>
      <c r="AT161" s="233" t="s">
        <v>147</v>
      </c>
      <c r="AU161" s="233" t="s">
        <v>81</v>
      </c>
      <c r="AV161" s="15" t="s">
        <v>144</v>
      </c>
      <c r="AW161" s="15" t="s">
        <v>30</v>
      </c>
      <c r="AX161" s="15" t="s">
        <v>81</v>
      </c>
      <c r="AY161" s="233" t="s">
        <v>137</v>
      </c>
    </row>
    <row r="162" spans="1:65" s="12" customFormat="1" ht="25.9" customHeight="1">
      <c r="B162" s="171"/>
      <c r="C162" s="172"/>
      <c r="D162" s="173" t="s">
        <v>72</v>
      </c>
      <c r="E162" s="174" t="s">
        <v>582</v>
      </c>
      <c r="F162" s="174" t="s">
        <v>583</v>
      </c>
      <c r="G162" s="172"/>
      <c r="H162" s="172"/>
      <c r="I162" s="175"/>
      <c r="J162" s="176">
        <f>BK162</f>
        <v>0</v>
      </c>
      <c r="K162" s="172"/>
      <c r="L162" s="177"/>
      <c r="M162" s="178"/>
      <c r="N162" s="179"/>
      <c r="O162" s="179"/>
      <c r="P162" s="180">
        <f>SUM(P163:P167)</f>
        <v>0</v>
      </c>
      <c r="Q162" s="179"/>
      <c r="R162" s="180">
        <f>SUM(R163:R167)</f>
        <v>0</v>
      </c>
      <c r="S162" s="179"/>
      <c r="T162" s="181">
        <f>SUM(T163:T167)</f>
        <v>0</v>
      </c>
      <c r="AR162" s="182" t="s">
        <v>81</v>
      </c>
      <c r="AT162" s="183" t="s">
        <v>72</v>
      </c>
      <c r="AU162" s="183" t="s">
        <v>73</v>
      </c>
      <c r="AY162" s="182" t="s">
        <v>137</v>
      </c>
      <c r="BK162" s="184">
        <f>SUM(BK163:BK167)</f>
        <v>0</v>
      </c>
    </row>
    <row r="163" spans="1:65" s="2" customFormat="1" ht="16.5" customHeight="1">
      <c r="A163" s="34"/>
      <c r="B163" s="35"/>
      <c r="C163" s="187" t="s">
        <v>306</v>
      </c>
      <c r="D163" s="187" t="s">
        <v>140</v>
      </c>
      <c r="E163" s="188" t="s">
        <v>584</v>
      </c>
      <c r="F163" s="189" t="s">
        <v>585</v>
      </c>
      <c r="G163" s="190" t="s">
        <v>143</v>
      </c>
      <c r="H163" s="191">
        <v>24</v>
      </c>
      <c r="I163" s="192"/>
      <c r="J163" s="193">
        <f>ROUND(I163*H163,2)</f>
        <v>0</v>
      </c>
      <c r="K163" s="194"/>
      <c r="L163" s="39"/>
      <c r="M163" s="195" t="s">
        <v>1</v>
      </c>
      <c r="N163" s="196" t="s">
        <v>39</v>
      </c>
      <c r="O163" s="71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144</v>
      </c>
      <c r="AT163" s="199" t="s">
        <v>140</v>
      </c>
      <c r="AU163" s="199" t="s">
        <v>81</v>
      </c>
      <c r="AY163" s="17" t="s">
        <v>137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145</v>
      </c>
      <c r="BK163" s="200">
        <f>ROUND(I163*H163,2)</f>
        <v>0</v>
      </c>
      <c r="BL163" s="17" t="s">
        <v>144</v>
      </c>
      <c r="BM163" s="199" t="s">
        <v>586</v>
      </c>
    </row>
    <row r="164" spans="1:65" s="2" customFormat="1" ht="16.5" customHeight="1">
      <c r="A164" s="34"/>
      <c r="B164" s="35"/>
      <c r="C164" s="187" t="s">
        <v>311</v>
      </c>
      <c r="D164" s="187" t="s">
        <v>140</v>
      </c>
      <c r="E164" s="188" t="s">
        <v>587</v>
      </c>
      <c r="F164" s="189" t="s">
        <v>588</v>
      </c>
      <c r="G164" s="190" t="s">
        <v>143</v>
      </c>
      <c r="H164" s="191">
        <v>24</v>
      </c>
      <c r="I164" s="192"/>
      <c r="J164" s="193">
        <f>ROUND(I164*H164,2)</f>
        <v>0</v>
      </c>
      <c r="K164" s="194"/>
      <c r="L164" s="39"/>
      <c r="M164" s="195" t="s">
        <v>1</v>
      </c>
      <c r="N164" s="196" t="s">
        <v>39</v>
      </c>
      <c r="O164" s="71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9" t="s">
        <v>144</v>
      </c>
      <c r="AT164" s="199" t="s">
        <v>140</v>
      </c>
      <c r="AU164" s="199" t="s">
        <v>81</v>
      </c>
      <c r="AY164" s="17" t="s">
        <v>137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17" t="s">
        <v>145</v>
      </c>
      <c r="BK164" s="200">
        <f>ROUND(I164*H164,2)</f>
        <v>0</v>
      </c>
      <c r="BL164" s="17" t="s">
        <v>144</v>
      </c>
      <c r="BM164" s="199" t="s">
        <v>589</v>
      </c>
    </row>
    <row r="165" spans="1:65" s="2" customFormat="1" ht="21.75" customHeight="1">
      <c r="A165" s="34"/>
      <c r="B165" s="35"/>
      <c r="C165" s="187" t="s">
        <v>318</v>
      </c>
      <c r="D165" s="187" t="s">
        <v>140</v>
      </c>
      <c r="E165" s="188" t="s">
        <v>590</v>
      </c>
      <c r="F165" s="189" t="s">
        <v>591</v>
      </c>
      <c r="G165" s="190" t="s">
        <v>143</v>
      </c>
      <c r="H165" s="191">
        <v>24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39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144</v>
      </c>
      <c r="AT165" s="199" t="s">
        <v>140</v>
      </c>
      <c r="AU165" s="199" t="s">
        <v>81</v>
      </c>
      <c r="AY165" s="17" t="s">
        <v>137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145</v>
      </c>
      <c r="BK165" s="200">
        <f>ROUND(I165*H165,2)</f>
        <v>0</v>
      </c>
      <c r="BL165" s="17" t="s">
        <v>144</v>
      </c>
      <c r="BM165" s="199" t="s">
        <v>471</v>
      </c>
    </row>
    <row r="166" spans="1:65" s="2" customFormat="1" ht="21.75" customHeight="1">
      <c r="A166" s="34"/>
      <c r="B166" s="35"/>
      <c r="C166" s="187" t="s">
        <v>326</v>
      </c>
      <c r="D166" s="187" t="s">
        <v>140</v>
      </c>
      <c r="E166" s="188" t="s">
        <v>592</v>
      </c>
      <c r="F166" s="189" t="s">
        <v>593</v>
      </c>
      <c r="G166" s="190" t="s">
        <v>143</v>
      </c>
      <c r="H166" s="191">
        <v>24</v>
      </c>
      <c r="I166" s="192"/>
      <c r="J166" s="193">
        <f>ROUND(I166*H166,2)</f>
        <v>0</v>
      </c>
      <c r="K166" s="194"/>
      <c r="L166" s="39"/>
      <c r="M166" s="195" t="s">
        <v>1</v>
      </c>
      <c r="N166" s="196" t="s">
        <v>39</v>
      </c>
      <c r="O166" s="71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9" t="s">
        <v>144</v>
      </c>
      <c r="AT166" s="199" t="s">
        <v>140</v>
      </c>
      <c r="AU166" s="199" t="s">
        <v>81</v>
      </c>
      <c r="AY166" s="17" t="s">
        <v>137</v>
      </c>
      <c r="BE166" s="200">
        <f>IF(N166="základní",J166,0)</f>
        <v>0</v>
      </c>
      <c r="BF166" s="200">
        <f>IF(N166="snížená",J166,0)</f>
        <v>0</v>
      </c>
      <c r="BG166" s="200">
        <f>IF(N166="zákl. přenesená",J166,0)</f>
        <v>0</v>
      </c>
      <c r="BH166" s="200">
        <f>IF(N166="sníž. přenesená",J166,0)</f>
        <v>0</v>
      </c>
      <c r="BI166" s="200">
        <f>IF(N166="nulová",J166,0)</f>
        <v>0</v>
      </c>
      <c r="BJ166" s="17" t="s">
        <v>145</v>
      </c>
      <c r="BK166" s="200">
        <f>ROUND(I166*H166,2)</f>
        <v>0</v>
      </c>
      <c r="BL166" s="17" t="s">
        <v>144</v>
      </c>
      <c r="BM166" s="199" t="s">
        <v>481</v>
      </c>
    </row>
    <row r="167" spans="1:65" s="2" customFormat="1" ht="21.75" customHeight="1">
      <c r="A167" s="34"/>
      <c r="B167" s="35"/>
      <c r="C167" s="187" t="s">
        <v>332</v>
      </c>
      <c r="D167" s="187" t="s">
        <v>140</v>
      </c>
      <c r="E167" s="188" t="s">
        <v>594</v>
      </c>
      <c r="F167" s="189" t="s">
        <v>595</v>
      </c>
      <c r="G167" s="190" t="s">
        <v>143</v>
      </c>
      <c r="H167" s="191">
        <v>24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39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144</v>
      </c>
      <c r="AT167" s="199" t="s">
        <v>140</v>
      </c>
      <c r="AU167" s="199" t="s">
        <v>81</v>
      </c>
      <c r="AY167" s="17" t="s">
        <v>137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145</v>
      </c>
      <c r="BK167" s="200">
        <f>ROUND(I167*H167,2)</f>
        <v>0</v>
      </c>
      <c r="BL167" s="17" t="s">
        <v>144</v>
      </c>
      <c r="BM167" s="199" t="s">
        <v>596</v>
      </c>
    </row>
    <row r="168" spans="1:65" s="12" customFormat="1" ht="25.9" customHeight="1">
      <c r="B168" s="171"/>
      <c r="C168" s="172"/>
      <c r="D168" s="173" t="s">
        <v>72</v>
      </c>
      <c r="E168" s="174" t="s">
        <v>597</v>
      </c>
      <c r="F168" s="174" t="s">
        <v>598</v>
      </c>
      <c r="G168" s="172"/>
      <c r="H168" s="172"/>
      <c r="I168" s="175"/>
      <c r="J168" s="176">
        <f>BK168</f>
        <v>0</v>
      </c>
      <c r="K168" s="172"/>
      <c r="L168" s="177"/>
      <c r="M168" s="178"/>
      <c r="N168" s="179"/>
      <c r="O168" s="179"/>
      <c r="P168" s="180">
        <f>SUM(P169:P194)</f>
        <v>0</v>
      </c>
      <c r="Q168" s="179"/>
      <c r="R168" s="180">
        <f>SUM(R169:R194)</f>
        <v>0</v>
      </c>
      <c r="S168" s="179"/>
      <c r="T168" s="181">
        <f>SUM(T169:T194)</f>
        <v>0</v>
      </c>
      <c r="AR168" s="182" t="s">
        <v>81</v>
      </c>
      <c r="AT168" s="183" t="s">
        <v>72</v>
      </c>
      <c r="AU168" s="183" t="s">
        <v>73</v>
      </c>
      <c r="AY168" s="182" t="s">
        <v>137</v>
      </c>
      <c r="BK168" s="184">
        <f>SUM(BK169:BK194)</f>
        <v>0</v>
      </c>
    </row>
    <row r="169" spans="1:65" s="2" customFormat="1" ht="16.5" customHeight="1">
      <c r="A169" s="34"/>
      <c r="B169" s="35"/>
      <c r="C169" s="187" t="s">
        <v>338</v>
      </c>
      <c r="D169" s="187" t="s">
        <v>140</v>
      </c>
      <c r="E169" s="188" t="s">
        <v>599</v>
      </c>
      <c r="F169" s="189" t="s">
        <v>600</v>
      </c>
      <c r="G169" s="190" t="s">
        <v>262</v>
      </c>
      <c r="H169" s="191">
        <v>520</v>
      </c>
      <c r="I169" s="192"/>
      <c r="J169" s="193">
        <f t="shared" ref="J169:J177" si="20">ROUND(I169*H169,2)</f>
        <v>0</v>
      </c>
      <c r="K169" s="194"/>
      <c r="L169" s="39"/>
      <c r="M169" s="195" t="s">
        <v>1</v>
      </c>
      <c r="N169" s="196" t="s">
        <v>39</v>
      </c>
      <c r="O169" s="71"/>
      <c r="P169" s="197">
        <f t="shared" ref="P169:P177" si="21">O169*H169</f>
        <v>0</v>
      </c>
      <c r="Q169" s="197">
        <v>0</v>
      </c>
      <c r="R169" s="197">
        <f t="shared" ref="R169:R177" si="22">Q169*H169</f>
        <v>0</v>
      </c>
      <c r="S169" s="197">
        <v>0</v>
      </c>
      <c r="T169" s="198">
        <f t="shared" ref="T169:T177" si="23"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144</v>
      </c>
      <c r="AT169" s="199" t="s">
        <v>140</v>
      </c>
      <c r="AU169" s="199" t="s">
        <v>81</v>
      </c>
      <c r="AY169" s="17" t="s">
        <v>137</v>
      </c>
      <c r="BE169" s="200">
        <f t="shared" ref="BE169:BE177" si="24">IF(N169="základní",J169,0)</f>
        <v>0</v>
      </c>
      <c r="BF169" s="200">
        <f t="shared" ref="BF169:BF177" si="25">IF(N169="snížená",J169,0)</f>
        <v>0</v>
      </c>
      <c r="BG169" s="200">
        <f t="shared" ref="BG169:BG177" si="26">IF(N169="zákl. přenesená",J169,0)</f>
        <v>0</v>
      </c>
      <c r="BH169" s="200">
        <f t="shared" ref="BH169:BH177" si="27">IF(N169="sníž. přenesená",J169,0)</f>
        <v>0</v>
      </c>
      <c r="BI169" s="200">
        <f t="shared" ref="BI169:BI177" si="28">IF(N169="nulová",J169,0)</f>
        <v>0</v>
      </c>
      <c r="BJ169" s="17" t="s">
        <v>145</v>
      </c>
      <c r="BK169" s="200">
        <f t="shared" ref="BK169:BK177" si="29">ROUND(I169*H169,2)</f>
        <v>0</v>
      </c>
      <c r="BL169" s="17" t="s">
        <v>144</v>
      </c>
      <c r="BM169" s="199" t="s">
        <v>493</v>
      </c>
    </row>
    <row r="170" spans="1:65" s="2" customFormat="1" ht="21.75" customHeight="1">
      <c r="A170" s="34"/>
      <c r="B170" s="35"/>
      <c r="C170" s="187" t="s">
        <v>343</v>
      </c>
      <c r="D170" s="187" t="s">
        <v>140</v>
      </c>
      <c r="E170" s="188" t="s">
        <v>601</v>
      </c>
      <c r="F170" s="189" t="s">
        <v>602</v>
      </c>
      <c r="G170" s="190" t="s">
        <v>262</v>
      </c>
      <c r="H170" s="191">
        <v>520</v>
      </c>
      <c r="I170" s="192"/>
      <c r="J170" s="193">
        <f t="shared" si="20"/>
        <v>0</v>
      </c>
      <c r="K170" s="194"/>
      <c r="L170" s="39"/>
      <c r="M170" s="195" t="s">
        <v>1</v>
      </c>
      <c r="N170" s="196" t="s">
        <v>39</v>
      </c>
      <c r="O170" s="71"/>
      <c r="P170" s="197">
        <f t="shared" si="21"/>
        <v>0</v>
      </c>
      <c r="Q170" s="197">
        <v>0</v>
      </c>
      <c r="R170" s="197">
        <f t="shared" si="22"/>
        <v>0</v>
      </c>
      <c r="S170" s="197">
        <v>0</v>
      </c>
      <c r="T170" s="198">
        <f t="shared" si="2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9" t="s">
        <v>144</v>
      </c>
      <c r="AT170" s="199" t="s">
        <v>140</v>
      </c>
      <c r="AU170" s="199" t="s">
        <v>81</v>
      </c>
      <c r="AY170" s="17" t="s">
        <v>137</v>
      </c>
      <c r="BE170" s="200">
        <f t="shared" si="24"/>
        <v>0</v>
      </c>
      <c r="BF170" s="200">
        <f t="shared" si="25"/>
        <v>0</v>
      </c>
      <c r="BG170" s="200">
        <f t="shared" si="26"/>
        <v>0</v>
      </c>
      <c r="BH170" s="200">
        <f t="shared" si="27"/>
        <v>0</v>
      </c>
      <c r="BI170" s="200">
        <f t="shared" si="28"/>
        <v>0</v>
      </c>
      <c r="BJ170" s="17" t="s">
        <v>145</v>
      </c>
      <c r="BK170" s="200">
        <f t="shared" si="29"/>
        <v>0</v>
      </c>
      <c r="BL170" s="17" t="s">
        <v>144</v>
      </c>
      <c r="BM170" s="199" t="s">
        <v>603</v>
      </c>
    </row>
    <row r="171" spans="1:65" s="2" customFormat="1" ht="16.5" customHeight="1">
      <c r="A171" s="34"/>
      <c r="B171" s="35"/>
      <c r="C171" s="187" t="s">
        <v>347</v>
      </c>
      <c r="D171" s="187" t="s">
        <v>140</v>
      </c>
      <c r="E171" s="188" t="s">
        <v>526</v>
      </c>
      <c r="F171" s="189" t="s">
        <v>527</v>
      </c>
      <c r="G171" s="190" t="s">
        <v>213</v>
      </c>
      <c r="H171" s="191">
        <v>1</v>
      </c>
      <c r="I171" s="192"/>
      <c r="J171" s="193">
        <f t="shared" si="20"/>
        <v>0</v>
      </c>
      <c r="K171" s="194"/>
      <c r="L171" s="39"/>
      <c r="M171" s="195" t="s">
        <v>1</v>
      </c>
      <c r="N171" s="196" t="s">
        <v>39</v>
      </c>
      <c r="O171" s="71"/>
      <c r="P171" s="197">
        <f t="shared" si="21"/>
        <v>0</v>
      </c>
      <c r="Q171" s="197">
        <v>0</v>
      </c>
      <c r="R171" s="197">
        <f t="shared" si="22"/>
        <v>0</v>
      </c>
      <c r="S171" s="197">
        <v>0</v>
      </c>
      <c r="T171" s="198">
        <f t="shared" si="2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144</v>
      </c>
      <c r="AT171" s="199" t="s">
        <v>140</v>
      </c>
      <c r="AU171" s="199" t="s">
        <v>81</v>
      </c>
      <c r="AY171" s="17" t="s">
        <v>137</v>
      </c>
      <c r="BE171" s="200">
        <f t="shared" si="24"/>
        <v>0</v>
      </c>
      <c r="BF171" s="200">
        <f t="shared" si="25"/>
        <v>0</v>
      </c>
      <c r="BG171" s="200">
        <f t="shared" si="26"/>
        <v>0</v>
      </c>
      <c r="BH171" s="200">
        <f t="shared" si="27"/>
        <v>0</v>
      </c>
      <c r="BI171" s="200">
        <f t="shared" si="28"/>
        <v>0</v>
      </c>
      <c r="BJ171" s="17" t="s">
        <v>145</v>
      </c>
      <c r="BK171" s="200">
        <f t="shared" si="29"/>
        <v>0</v>
      </c>
      <c r="BL171" s="17" t="s">
        <v>144</v>
      </c>
      <c r="BM171" s="199" t="s">
        <v>604</v>
      </c>
    </row>
    <row r="172" spans="1:65" s="2" customFormat="1" ht="16.5" customHeight="1">
      <c r="A172" s="34"/>
      <c r="B172" s="35"/>
      <c r="C172" s="187" t="s">
        <v>352</v>
      </c>
      <c r="D172" s="187" t="s">
        <v>140</v>
      </c>
      <c r="E172" s="188" t="s">
        <v>605</v>
      </c>
      <c r="F172" s="189" t="s">
        <v>606</v>
      </c>
      <c r="G172" s="190" t="s">
        <v>143</v>
      </c>
      <c r="H172" s="191">
        <v>24</v>
      </c>
      <c r="I172" s="192"/>
      <c r="J172" s="193">
        <f t="shared" si="20"/>
        <v>0</v>
      </c>
      <c r="K172" s="194"/>
      <c r="L172" s="39"/>
      <c r="M172" s="195" t="s">
        <v>1</v>
      </c>
      <c r="N172" s="196" t="s">
        <v>39</v>
      </c>
      <c r="O172" s="71"/>
      <c r="P172" s="197">
        <f t="shared" si="21"/>
        <v>0</v>
      </c>
      <c r="Q172" s="197">
        <v>0</v>
      </c>
      <c r="R172" s="197">
        <f t="shared" si="22"/>
        <v>0</v>
      </c>
      <c r="S172" s="197">
        <v>0</v>
      </c>
      <c r="T172" s="198">
        <f t="shared" si="23"/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144</v>
      </c>
      <c r="AT172" s="199" t="s">
        <v>140</v>
      </c>
      <c r="AU172" s="199" t="s">
        <v>81</v>
      </c>
      <c r="AY172" s="17" t="s">
        <v>137</v>
      </c>
      <c r="BE172" s="200">
        <f t="shared" si="24"/>
        <v>0</v>
      </c>
      <c r="BF172" s="200">
        <f t="shared" si="25"/>
        <v>0</v>
      </c>
      <c r="BG172" s="200">
        <f t="shared" si="26"/>
        <v>0</v>
      </c>
      <c r="BH172" s="200">
        <f t="shared" si="27"/>
        <v>0</v>
      </c>
      <c r="BI172" s="200">
        <f t="shared" si="28"/>
        <v>0</v>
      </c>
      <c r="BJ172" s="17" t="s">
        <v>145</v>
      </c>
      <c r="BK172" s="200">
        <f t="shared" si="29"/>
        <v>0</v>
      </c>
      <c r="BL172" s="17" t="s">
        <v>144</v>
      </c>
      <c r="BM172" s="199" t="s">
        <v>607</v>
      </c>
    </row>
    <row r="173" spans="1:65" s="2" customFormat="1" ht="16.5" customHeight="1">
      <c r="A173" s="34"/>
      <c r="B173" s="35"/>
      <c r="C173" s="187" t="s">
        <v>358</v>
      </c>
      <c r="D173" s="187" t="s">
        <v>140</v>
      </c>
      <c r="E173" s="188" t="s">
        <v>608</v>
      </c>
      <c r="F173" s="189" t="s">
        <v>609</v>
      </c>
      <c r="G173" s="190" t="s">
        <v>143</v>
      </c>
      <c r="H173" s="191">
        <v>24</v>
      </c>
      <c r="I173" s="192"/>
      <c r="J173" s="193">
        <f t="shared" si="20"/>
        <v>0</v>
      </c>
      <c r="K173" s="194"/>
      <c r="L173" s="39"/>
      <c r="M173" s="195" t="s">
        <v>1</v>
      </c>
      <c r="N173" s="196" t="s">
        <v>39</v>
      </c>
      <c r="O173" s="71"/>
      <c r="P173" s="197">
        <f t="shared" si="21"/>
        <v>0</v>
      </c>
      <c r="Q173" s="197">
        <v>0</v>
      </c>
      <c r="R173" s="197">
        <f t="shared" si="22"/>
        <v>0</v>
      </c>
      <c r="S173" s="197">
        <v>0</v>
      </c>
      <c r="T173" s="198">
        <f t="shared" si="23"/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144</v>
      </c>
      <c r="AT173" s="199" t="s">
        <v>140</v>
      </c>
      <c r="AU173" s="199" t="s">
        <v>81</v>
      </c>
      <c r="AY173" s="17" t="s">
        <v>137</v>
      </c>
      <c r="BE173" s="200">
        <f t="shared" si="24"/>
        <v>0</v>
      </c>
      <c r="BF173" s="200">
        <f t="shared" si="25"/>
        <v>0</v>
      </c>
      <c r="BG173" s="200">
        <f t="shared" si="26"/>
        <v>0</v>
      </c>
      <c r="BH173" s="200">
        <f t="shared" si="27"/>
        <v>0</v>
      </c>
      <c r="BI173" s="200">
        <f t="shared" si="28"/>
        <v>0</v>
      </c>
      <c r="BJ173" s="17" t="s">
        <v>145</v>
      </c>
      <c r="BK173" s="200">
        <f t="shared" si="29"/>
        <v>0</v>
      </c>
      <c r="BL173" s="17" t="s">
        <v>144</v>
      </c>
      <c r="BM173" s="199" t="s">
        <v>610</v>
      </c>
    </row>
    <row r="174" spans="1:65" s="2" customFormat="1" ht="21.75" customHeight="1">
      <c r="A174" s="34"/>
      <c r="B174" s="35"/>
      <c r="C174" s="187" t="s">
        <v>363</v>
      </c>
      <c r="D174" s="187" t="s">
        <v>140</v>
      </c>
      <c r="E174" s="188" t="s">
        <v>611</v>
      </c>
      <c r="F174" s="189" t="s">
        <v>612</v>
      </c>
      <c r="G174" s="190" t="s">
        <v>213</v>
      </c>
      <c r="H174" s="191">
        <v>1</v>
      </c>
      <c r="I174" s="192"/>
      <c r="J174" s="193">
        <f t="shared" si="20"/>
        <v>0</v>
      </c>
      <c r="K174" s="194"/>
      <c r="L174" s="39"/>
      <c r="M174" s="195" t="s">
        <v>1</v>
      </c>
      <c r="N174" s="196" t="s">
        <v>39</v>
      </c>
      <c r="O174" s="71"/>
      <c r="P174" s="197">
        <f t="shared" si="21"/>
        <v>0</v>
      </c>
      <c r="Q174" s="197">
        <v>0</v>
      </c>
      <c r="R174" s="197">
        <f t="shared" si="22"/>
        <v>0</v>
      </c>
      <c r="S174" s="197">
        <v>0</v>
      </c>
      <c r="T174" s="198">
        <f t="shared" si="23"/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144</v>
      </c>
      <c r="AT174" s="199" t="s">
        <v>140</v>
      </c>
      <c r="AU174" s="199" t="s">
        <v>81</v>
      </c>
      <c r="AY174" s="17" t="s">
        <v>137</v>
      </c>
      <c r="BE174" s="200">
        <f t="shared" si="24"/>
        <v>0</v>
      </c>
      <c r="BF174" s="200">
        <f t="shared" si="25"/>
        <v>0</v>
      </c>
      <c r="BG174" s="200">
        <f t="shared" si="26"/>
        <v>0</v>
      </c>
      <c r="BH174" s="200">
        <f t="shared" si="27"/>
        <v>0</v>
      </c>
      <c r="BI174" s="200">
        <f t="shared" si="28"/>
        <v>0</v>
      </c>
      <c r="BJ174" s="17" t="s">
        <v>145</v>
      </c>
      <c r="BK174" s="200">
        <f t="shared" si="29"/>
        <v>0</v>
      </c>
      <c r="BL174" s="17" t="s">
        <v>144</v>
      </c>
      <c r="BM174" s="199" t="s">
        <v>613</v>
      </c>
    </row>
    <row r="175" spans="1:65" s="2" customFormat="1" ht="16.5" customHeight="1">
      <c r="A175" s="34"/>
      <c r="B175" s="35"/>
      <c r="C175" s="187" t="s">
        <v>368</v>
      </c>
      <c r="D175" s="187" t="s">
        <v>140</v>
      </c>
      <c r="E175" s="188" t="s">
        <v>614</v>
      </c>
      <c r="F175" s="189" t="s">
        <v>615</v>
      </c>
      <c r="G175" s="190" t="s">
        <v>213</v>
      </c>
      <c r="H175" s="191">
        <v>1</v>
      </c>
      <c r="I175" s="192"/>
      <c r="J175" s="193">
        <f t="shared" si="20"/>
        <v>0</v>
      </c>
      <c r="K175" s="194"/>
      <c r="L175" s="39"/>
      <c r="M175" s="195" t="s">
        <v>1</v>
      </c>
      <c r="N175" s="196" t="s">
        <v>39</v>
      </c>
      <c r="O175" s="71"/>
      <c r="P175" s="197">
        <f t="shared" si="21"/>
        <v>0</v>
      </c>
      <c r="Q175" s="197">
        <v>0</v>
      </c>
      <c r="R175" s="197">
        <f t="shared" si="22"/>
        <v>0</v>
      </c>
      <c r="S175" s="197">
        <v>0</v>
      </c>
      <c r="T175" s="198">
        <f t="shared" si="23"/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144</v>
      </c>
      <c r="AT175" s="199" t="s">
        <v>140</v>
      </c>
      <c r="AU175" s="199" t="s">
        <v>81</v>
      </c>
      <c r="AY175" s="17" t="s">
        <v>137</v>
      </c>
      <c r="BE175" s="200">
        <f t="shared" si="24"/>
        <v>0</v>
      </c>
      <c r="BF175" s="200">
        <f t="shared" si="25"/>
        <v>0</v>
      </c>
      <c r="BG175" s="200">
        <f t="shared" si="26"/>
        <v>0</v>
      </c>
      <c r="BH175" s="200">
        <f t="shared" si="27"/>
        <v>0</v>
      </c>
      <c r="BI175" s="200">
        <f t="shared" si="28"/>
        <v>0</v>
      </c>
      <c r="BJ175" s="17" t="s">
        <v>145</v>
      </c>
      <c r="BK175" s="200">
        <f t="shared" si="29"/>
        <v>0</v>
      </c>
      <c r="BL175" s="17" t="s">
        <v>144</v>
      </c>
      <c r="BM175" s="199" t="s">
        <v>616</v>
      </c>
    </row>
    <row r="176" spans="1:65" s="2" customFormat="1" ht="16.5" customHeight="1">
      <c r="A176" s="34"/>
      <c r="B176" s="35"/>
      <c r="C176" s="187" t="s">
        <v>372</v>
      </c>
      <c r="D176" s="187" t="s">
        <v>140</v>
      </c>
      <c r="E176" s="188" t="s">
        <v>617</v>
      </c>
      <c r="F176" s="189" t="s">
        <v>618</v>
      </c>
      <c r="G176" s="190" t="s">
        <v>213</v>
      </c>
      <c r="H176" s="191">
        <v>1</v>
      </c>
      <c r="I176" s="192"/>
      <c r="J176" s="193">
        <f t="shared" si="20"/>
        <v>0</v>
      </c>
      <c r="K176" s="194"/>
      <c r="L176" s="39"/>
      <c r="M176" s="195" t="s">
        <v>1</v>
      </c>
      <c r="N176" s="196" t="s">
        <v>39</v>
      </c>
      <c r="O176" s="71"/>
      <c r="P176" s="197">
        <f t="shared" si="21"/>
        <v>0</v>
      </c>
      <c r="Q176" s="197">
        <v>0</v>
      </c>
      <c r="R176" s="197">
        <f t="shared" si="22"/>
        <v>0</v>
      </c>
      <c r="S176" s="197">
        <v>0</v>
      </c>
      <c r="T176" s="198">
        <f t="shared" si="23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9" t="s">
        <v>144</v>
      </c>
      <c r="AT176" s="199" t="s">
        <v>140</v>
      </c>
      <c r="AU176" s="199" t="s">
        <v>81</v>
      </c>
      <c r="AY176" s="17" t="s">
        <v>137</v>
      </c>
      <c r="BE176" s="200">
        <f t="shared" si="24"/>
        <v>0</v>
      </c>
      <c r="BF176" s="200">
        <f t="shared" si="25"/>
        <v>0</v>
      </c>
      <c r="BG176" s="200">
        <f t="shared" si="26"/>
        <v>0</v>
      </c>
      <c r="BH176" s="200">
        <f t="shared" si="27"/>
        <v>0</v>
      </c>
      <c r="BI176" s="200">
        <f t="shared" si="28"/>
        <v>0</v>
      </c>
      <c r="BJ176" s="17" t="s">
        <v>145</v>
      </c>
      <c r="BK176" s="200">
        <f t="shared" si="29"/>
        <v>0</v>
      </c>
      <c r="BL176" s="17" t="s">
        <v>144</v>
      </c>
      <c r="BM176" s="199" t="s">
        <v>619</v>
      </c>
    </row>
    <row r="177" spans="1:65" s="2" customFormat="1" ht="16.5" customHeight="1">
      <c r="A177" s="34"/>
      <c r="B177" s="35"/>
      <c r="C177" s="187" t="s">
        <v>377</v>
      </c>
      <c r="D177" s="187" t="s">
        <v>140</v>
      </c>
      <c r="E177" s="188" t="s">
        <v>620</v>
      </c>
      <c r="F177" s="189" t="s">
        <v>621</v>
      </c>
      <c r="G177" s="190" t="s">
        <v>213</v>
      </c>
      <c r="H177" s="191">
        <v>120</v>
      </c>
      <c r="I177" s="192"/>
      <c r="J177" s="193">
        <f t="shared" si="20"/>
        <v>0</v>
      </c>
      <c r="K177" s="194"/>
      <c r="L177" s="39"/>
      <c r="M177" s="195" t="s">
        <v>1</v>
      </c>
      <c r="N177" s="196" t="s">
        <v>39</v>
      </c>
      <c r="O177" s="71"/>
      <c r="P177" s="197">
        <f t="shared" si="21"/>
        <v>0</v>
      </c>
      <c r="Q177" s="197">
        <v>0</v>
      </c>
      <c r="R177" s="197">
        <f t="shared" si="22"/>
        <v>0</v>
      </c>
      <c r="S177" s="197">
        <v>0</v>
      </c>
      <c r="T177" s="198">
        <f t="shared" si="2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144</v>
      </c>
      <c r="AT177" s="199" t="s">
        <v>140</v>
      </c>
      <c r="AU177" s="199" t="s">
        <v>81</v>
      </c>
      <c r="AY177" s="17" t="s">
        <v>137</v>
      </c>
      <c r="BE177" s="200">
        <f t="shared" si="24"/>
        <v>0</v>
      </c>
      <c r="BF177" s="200">
        <f t="shared" si="25"/>
        <v>0</v>
      </c>
      <c r="BG177" s="200">
        <f t="shared" si="26"/>
        <v>0</v>
      </c>
      <c r="BH177" s="200">
        <f t="shared" si="27"/>
        <v>0</v>
      </c>
      <c r="BI177" s="200">
        <f t="shared" si="28"/>
        <v>0</v>
      </c>
      <c r="BJ177" s="17" t="s">
        <v>145</v>
      </c>
      <c r="BK177" s="200">
        <f t="shared" si="29"/>
        <v>0</v>
      </c>
      <c r="BL177" s="17" t="s">
        <v>144</v>
      </c>
      <c r="BM177" s="199" t="s">
        <v>622</v>
      </c>
    </row>
    <row r="178" spans="1:65" s="14" customFormat="1">
      <c r="B178" s="212"/>
      <c r="C178" s="213"/>
      <c r="D178" s="203" t="s">
        <v>147</v>
      </c>
      <c r="E178" s="214" t="s">
        <v>1</v>
      </c>
      <c r="F178" s="215" t="s">
        <v>623</v>
      </c>
      <c r="G178" s="213"/>
      <c r="H178" s="216">
        <v>120</v>
      </c>
      <c r="I178" s="217"/>
      <c r="J178" s="213"/>
      <c r="K178" s="213"/>
      <c r="L178" s="218"/>
      <c r="M178" s="219"/>
      <c r="N178" s="220"/>
      <c r="O178" s="220"/>
      <c r="P178" s="220"/>
      <c r="Q178" s="220"/>
      <c r="R178" s="220"/>
      <c r="S178" s="220"/>
      <c r="T178" s="221"/>
      <c r="AT178" s="222" t="s">
        <v>147</v>
      </c>
      <c r="AU178" s="222" t="s">
        <v>81</v>
      </c>
      <c r="AV178" s="14" t="s">
        <v>145</v>
      </c>
      <c r="AW178" s="14" t="s">
        <v>30</v>
      </c>
      <c r="AX178" s="14" t="s">
        <v>73</v>
      </c>
      <c r="AY178" s="222" t="s">
        <v>137</v>
      </c>
    </row>
    <row r="179" spans="1:65" s="15" customFormat="1">
      <c r="B179" s="223"/>
      <c r="C179" s="224"/>
      <c r="D179" s="203" t="s">
        <v>147</v>
      </c>
      <c r="E179" s="225" t="s">
        <v>1</v>
      </c>
      <c r="F179" s="226" t="s">
        <v>150</v>
      </c>
      <c r="G179" s="224"/>
      <c r="H179" s="227">
        <v>120</v>
      </c>
      <c r="I179" s="228"/>
      <c r="J179" s="224"/>
      <c r="K179" s="224"/>
      <c r="L179" s="229"/>
      <c r="M179" s="230"/>
      <c r="N179" s="231"/>
      <c r="O179" s="231"/>
      <c r="P179" s="231"/>
      <c r="Q179" s="231"/>
      <c r="R179" s="231"/>
      <c r="S179" s="231"/>
      <c r="T179" s="232"/>
      <c r="AT179" s="233" t="s">
        <v>147</v>
      </c>
      <c r="AU179" s="233" t="s">
        <v>81</v>
      </c>
      <c r="AV179" s="15" t="s">
        <v>144</v>
      </c>
      <c r="AW179" s="15" t="s">
        <v>30</v>
      </c>
      <c r="AX179" s="15" t="s">
        <v>81</v>
      </c>
      <c r="AY179" s="233" t="s">
        <v>137</v>
      </c>
    </row>
    <row r="180" spans="1:65" s="2" customFormat="1" ht="16.5" customHeight="1">
      <c r="A180" s="34"/>
      <c r="B180" s="35"/>
      <c r="C180" s="187" t="s">
        <v>384</v>
      </c>
      <c r="D180" s="187" t="s">
        <v>140</v>
      </c>
      <c r="E180" s="188" t="s">
        <v>624</v>
      </c>
      <c r="F180" s="189" t="s">
        <v>625</v>
      </c>
      <c r="G180" s="190" t="s">
        <v>213</v>
      </c>
      <c r="H180" s="191">
        <v>30</v>
      </c>
      <c r="I180" s="192"/>
      <c r="J180" s="193">
        <f>ROUND(I180*H180,2)</f>
        <v>0</v>
      </c>
      <c r="K180" s="194"/>
      <c r="L180" s="39"/>
      <c r="M180" s="195" t="s">
        <v>1</v>
      </c>
      <c r="N180" s="196" t="s">
        <v>39</v>
      </c>
      <c r="O180" s="71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144</v>
      </c>
      <c r="AT180" s="199" t="s">
        <v>140</v>
      </c>
      <c r="AU180" s="199" t="s">
        <v>81</v>
      </c>
      <c r="AY180" s="17" t="s">
        <v>137</v>
      </c>
      <c r="BE180" s="200">
        <f>IF(N180="základní",J180,0)</f>
        <v>0</v>
      </c>
      <c r="BF180" s="200">
        <f>IF(N180="snížená",J180,0)</f>
        <v>0</v>
      </c>
      <c r="BG180" s="200">
        <f>IF(N180="zákl. přenesená",J180,0)</f>
        <v>0</v>
      </c>
      <c r="BH180" s="200">
        <f>IF(N180="sníž. přenesená",J180,0)</f>
        <v>0</v>
      </c>
      <c r="BI180" s="200">
        <f>IF(N180="nulová",J180,0)</f>
        <v>0</v>
      </c>
      <c r="BJ180" s="17" t="s">
        <v>145</v>
      </c>
      <c r="BK180" s="200">
        <f>ROUND(I180*H180,2)</f>
        <v>0</v>
      </c>
      <c r="BL180" s="17" t="s">
        <v>144</v>
      </c>
      <c r="BM180" s="199" t="s">
        <v>626</v>
      </c>
    </row>
    <row r="181" spans="1:65" s="14" customFormat="1">
      <c r="B181" s="212"/>
      <c r="C181" s="213"/>
      <c r="D181" s="203" t="s">
        <v>147</v>
      </c>
      <c r="E181" s="214" t="s">
        <v>1</v>
      </c>
      <c r="F181" s="215" t="s">
        <v>288</v>
      </c>
      <c r="G181" s="213"/>
      <c r="H181" s="216">
        <v>30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147</v>
      </c>
      <c r="AU181" s="222" t="s">
        <v>81</v>
      </c>
      <c r="AV181" s="14" t="s">
        <v>145</v>
      </c>
      <c r="AW181" s="14" t="s">
        <v>30</v>
      </c>
      <c r="AX181" s="14" t="s">
        <v>73</v>
      </c>
      <c r="AY181" s="222" t="s">
        <v>137</v>
      </c>
    </row>
    <row r="182" spans="1:65" s="15" customFormat="1">
      <c r="B182" s="223"/>
      <c r="C182" s="224"/>
      <c r="D182" s="203" t="s">
        <v>147</v>
      </c>
      <c r="E182" s="225" t="s">
        <v>1</v>
      </c>
      <c r="F182" s="226" t="s">
        <v>150</v>
      </c>
      <c r="G182" s="224"/>
      <c r="H182" s="227">
        <v>30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AT182" s="233" t="s">
        <v>147</v>
      </c>
      <c r="AU182" s="233" t="s">
        <v>81</v>
      </c>
      <c r="AV182" s="15" t="s">
        <v>144</v>
      </c>
      <c r="AW182" s="15" t="s">
        <v>30</v>
      </c>
      <c r="AX182" s="15" t="s">
        <v>81</v>
      </c>
      <c r="AY182" s="233" t="s">
        <v>137</v>
      </c>
    </row>
    <row r="183" spans="1:65" s="2" customFormat="1" ht="16.5" customHeight="1">
      <c r="A183" s="34"/>
      <c r="B183" s="35"/>
      <c r="C183" s="187" t="s">
        <v>388</v>
      </c>
      <c r="D183" s="187" t="s">
        <v>140</v>
      </c>
      <c r="E183" s="188" t="s">
        <v>627</v>
      </c>
      <c r="F183" s="189" t="s">
        <v>628</v>
      </c>
      <c r="G183" s="190" t="s">
        <v>213</v>
      </c>
      <c r="H183" s="191">
        <v>1</v>
      </c>
      <c r="I183" s="192"/>
      <c r="J183" s="193">
        <f>ROUND(I183*H183,2)</f>
        <v>0</v>
      </c>
      <c r="K183" s="194"/>
      <c r="L183" s="39"/>
      <c r="M183" s="195" t="s">
        <v>1</v>
      </c>
      <c r="N183" s="196" t="s">
        <v>39</v>
      </c>
      <c r="O183" s="71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144</v>
      </c>
      <c r="AT183" s="199" t="s">
        <v>140</v>
      </c>
      <c r="AU183" s="199" t="s">
        <v>81</v>
      </c>
      <c r="AY183" s="17" t="s">
        <v>137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7" t="s">
        <v>145</v>
      </c>
      <c r="BK183" s="200">
        <f>ROUND(I183*H183,2)</f>
        <v>0</v>
      </c>
      <c r="BL183" s="17" t="s">
        <v>144</v>
      </c>
      <c r="BM183" s="199" t="s">
        <v>629</v>
      </c>
    </row>
    <row r="184" spans="1:65" s="14" customFormat="1">
      <c r="B184" s="212"/>
      <c r="C184" s="213"/>
      <c r="D184" s="203" t="s">
        <v>147</v>
      </c>
      <c r="E184" s="214" t="s">
        <v>1</v>
      </c>
      <c r="F184" s="215" t="s">
        <v>81</v>
      </c>
      <c r="G184" s="213"/>
      <c r="H184" s="216">
        <v>1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147</v>
      </c>
      <c r="AU184" s="222" t="s">
        <v>81</v>
      </c>
      <c r="AV184" s="14" t="s">
        <v>145</v>
      </c>
      <c r="AW184" s="14" t="s">
        <v>30</v>
      </c>
      <c r="AX184" s="14" t="s">
        <v>73</v>
      </c>
      <c r="AY184" s="222" t="s">
        <v>137</v>
      </c>
    </row>
    <row r="185" spans="1:65" s="15" customFormat="1">
      <c r="B185" s="223"/>
      <c r="C185" s="224"/>
      <c r="D185" s="203" t="s">
        <v>147</v>
      </c>
      <c r="E185" s="225" t="s">
        <v>1</v>
      </c>
      <c r="F185" s="226" t="s">
        <v>150</v>
      </c>
      <c r="G185" s="224"/>
      <c r="H185" s="227">
        <v>1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AT185" s="233" t="s">
        <v>147</v>
      </c>
      <c r="AU185" s="233" t="s">
        <v>81</v>
      </c>
      <c r="AV185" s="15" t="s">
        <v>144</v>
      </c>
      <c r="AW185" s="15" t="s">
        <v>30</v>
      </c>
      <c r="AX185" s="15" t="s">
        <v>81</v>
      </c>
      <c r="AY185" s="233" t="s">
        <v>137</v>
      </c>
    </row>
    <row r="186" spans="1:65" s="2" customFormat="1" ht="16.5" customHeight="1">
      <c r="A186" s="34"/>
      <c r="B186" s="35"/>
      <c r="C186" s="187" t="s">
        <v>396</v>
      </c>
      <c r="D186" s="187" t="s">
        <v>140</v>
      </c>
      <c r="E186" s="188" t="s">
        <v>630</v>
      </c>
      <c r="F186" s="189" t="s">
        <v>631</v>
      </c>
      <c r="G186" s="190" t="s">
        <v>213</v>
      </c>
      <c r="H186" s="191">
        <v>1</v>
      </c>
      <c r="I186" s="192"/>
      <c r="J186" s="193">
        <f>ROUND(I186*H186,2)</f>
        <v>0</v>
      </c>
      <c r="K186" s="194"/>
      <c r="L186" s="39"/>
      <c r="M186" s="195" t="s">
        <v>1</v>
      </c>
      <c r="N186" s="196" t="s">
        <v>39</v>
      </c>
      <c r="O186" s="71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9" t="s">
        <v>144</v>
      </c>
      <c r="AT186" s="199" t="s">
        <v>140</v>
      </c>
      <c r="AU186" s="199" t="s">
        <v>81</v>
      </c>
      <c r="AY186" s="17" t="s">
        <v>137</v>
      </c>
      <c r="BE186" s="200">
        <f>IF(N186="základní",J186,0)</f>
        <v>0</v>
      </c>
      <c r="BF186" s="200">
        <f>IF(N186="snížená",J186,0)</f>
        <v>0</v>
      </c>
      <c r="BG186" s="200">
        <f>IF(N186="zákl. přenesená",J186,0)</f>
        <v>0</v>
      </c>
      <c r="BH186" s="200">
        <f>IF(N186="sníž. přenesená",J186,0)</f>
        <v>0</v>
      </c>
      <c r="BI186" s="200">
        <f>IF(N186="nulová",J186,0)</f>
        <v>0</v>
      </c>
      <c r="BJ186" s="17" t="s">
        <v>145</v>
      </c>
      <c r="BK186" s="200">
        <f>ROUND(I186*H186,2)</f>
        <v>0</v>
      </c>
      <c r="BL186" s="17" t="s">
        <v>144</v>
      </c>
      <c r="BM186" s="199" t="s">
        <v>632</v>
      </c>
    </row>
    <row r="187" spans="1:65" s="14" customFormat="1">
      <c r="B187" s="212"/>
      <c r="C187" s="213"/>
      <c r="D187" s="203" t="s">
        <v>147</v>
      </c>
      <c r="E187" s="214" t="s">
        <v>1</v>
      </c>
      <c r="F187" s="215" t="s">
        <v>81</v>
      </c>
      <c r="G187" s="213"/>
      <c r="H187" s="216">
        <v>1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147</v>
      </c>
      <c r="AU187" s="222" t="s">
        <v>81</v>
      </c>
      <c r="AV187" s="14" t="s">
        <v>145</v>
      </c>
      <c r="AW187" s="14" t="s">
        <v>30</v>
      </c>
      <c r="AX187" s="14" t="s">
        <v>73</v>
      </c>
      <c r="AY187" s="222" t="s">
        <v>137</v>
      </c>
    </row>
    <row r="188" spans="1:65" s="15" customFormat="1">
      <c r="B188" s="223"/>
      <c r="C188" s="224"/>
      <c r="D188" s="203" t="s">
        <v>147</v>
      </c>
      <c r="E188" s="225" t="s">
        <v>1</v>
      </c>
      <c r="F188" s="226" t="s">
        <v>150</v>
      </c>
      <c r="G188" s="224"/>
      <c r="H188" s="227">
        <v>1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AT188" s="233" t="s">
        <v>147</v>
      </c>
      <c r="AU188" s="233" t="s">
        <v>81</v>
      </c>
      <c r="AV188" s="15" t="s">
        <v>144</v>
      </c>
      <c r="AW188" s="15" t="s">
        <v>30</v>
      </c>
      <c r="AX188" s="15" t="s">
        <v>81</v>
      </c>
      <c r="AY188" s="233" t="s">
        <v>137</v>
      </c>
    </row>
    <row r="189" spans="1:65" s="2" customFormat="1" ht="21.75" customHeight="1">
      <c r="A189" s="34"/>
      <c r="B189" s="35"/>
      <c r="C189" s="187" t="s">
        <v>400</v>
      </c>
      <c r="D189" s="187" t="s">
        <v>140</v>
      </c>
      <c r="E189" s="188" t="s">
        <v>633</v>
      </c>
      <c r="F189" s="189" t="s">
        <v>634</v>
      </c>
      <c r="G189" s="190" t="s">
        <v>213</v>
      </c>
      <c r="H189" s="191">
        <v>1</v>
      </c>
      <c r="I189" s="192"/>
      <c r="J189" s="193">
        <f>ROUND(I189*H189,2)</f>
        <v>0</v>
      </c>
      <c r="K189" s="194"/>
      <c r="L189" s="39"/>
      <c r="M189" s="195" t="s">
        <v>1</v>
      </c>
      <c r="N189" s="196" t="s">
        <v>39</v>
      </c>
      <c r="O189" s="71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144</v>
      </c>
      <c r="AT189" s="199" t="s">
        <v>140</v>
      </c>
      <c r="AU189" s="199" t="s">
        <v>81</v>
      </c>
      <c r="AY189" s="17" t="s">
        <v>137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7" t="s">
        <v>145</v>
      </c>
      <c r="BK189" s="200">
        <f>ROUND(I189*H189,2)</f>
        <v>0</v>
      </c>
      <c r="BL189" s="17" t="s">
        <v>144</v>
      </c>
      <c r="BM189" s="199" t="s">
        <v>635</v>
      </c>
    </row>
    <row r="190" spans="1:65" s="14" customFormat="1">
      <c r="B190" s="212"/>
      <c r="C190" s="213"/>
      <c r="D190" s="203" t="s">
        <v>147</v>
      </c>
      <c r="E190" s="214" t="s">
        <v>1</v>
      </c>
      <c r="F190" s="215" t="s">
        <v>81</v>
      </c>
      <c r="G190" s="213"/>
      <c r="H190" s="216">
        <v>1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147</v>
      </c>
      <c r="AU190" s="222" t="s">
        <v>81</v>
      </c>
      <c r="AV190" s="14" t="s">
        <v>145</v>
      </c>
      <c r="AW190" s="14" t="s">
        <v>30</v>
      </c>
      <c r="AX190" s="14" t="s">
        <v>73</v>
      </c>
      <c r="AY190" s="222" t="s">
        <v>137</v>
      </c>
    </row>
    <row r="191" spans="1:65" s="15" customFormat="1">
      <c r="B191" s="223"/>
      <c r="C191" s="224"/>
      <c r="D191" s="203" t="s">
        <v>147</v>
      </c>
      <c r="E191" s="225" t="s">
        <v>1</v>
      </c>
      <c r="F191" s="226" t="s">
        <v>150</v>
      </c>
      <c r="G191" s="224"/>
      <c r="H191" s="227">
        <v>1</v>
      </c>
      <c r="I191" s="228"/>
      <c r="J191" s="224"/>
      <c r="K191" s="224"/>
      <c r="L191" s="229"/>
      <c r="M191" s="230"/>
      <c r="N191" s="231"/>
      <c r="O191" s="231"/>
      <c r="P191" s="231"/>
      <c r="Q191" s="231"/>
      <c r="R191" s="231"/>
      <c r="S191" s="231"/>
      <c r="T191" s="232"/>
      <c r="AT191" s="233" t="s">
        <v>147</v>
      </c>
      <c r="AU191" s="233" t="s">
        <v>81</v>
      </c>
      <c r="AV191" s="15" t="s">
        <v>144</v>
      </c>
      <c r="AW191" s="15" t="s">
        <v>30</v>
      </c>
      <c r="AX191" s="15" t="s">
        <v>81</v>
      </c>
      <c r="AY191" s="233" t="s">
        <v>137</v>
      </c>
    </row>
    <row r="192" spans="1:65" s="2" customFormat="1" ht="21.75" customHeight="1">
      <c r="A192" s="34"/>
      <c r="B192" s="35"/>
      <c r="C192" s="187" t="s">
        <v>406</v>
      </c>
      <c r="D192" s="187" t="s">
        <v>140</v>
      </c>
      <c r="E192" s="188" t="s">
        <v>636</v>
      </c>
      <c r="F192" s="189" t="s">
        <v>637</v>
      </c>
      <c r="G192" s="190" t="s">
        <v>213</v>
      </c>
      <c r="H192" s="191">
        <v>1</v>
      </c>
      <c r="I192" s="192"/>
      <c r="J192" s="193">
        <f>ROUND(I192*H192,2)</f>
        <v>0</v>
      </c>
      <c r="K192" s="194"/>
      <c r="L192" s="39"/>
      <c r="M192" s="195" t="s">
        <v>1</v>
      </c>
      <c r="N192" s="196" t="s">
        <v>39</v>
      </c>
      <c r="O192" s="71"/>
      <c r="P192" s="197">
        <f>O192*H192</f>
        <v>0</v>
      </c>
      <c r="Q192" s="197">
        <v>0</v>
      </c>
      <c r="R192" s="197">
        <f>Q192*H192</f>
        <v>0</v>
      </c>
      <c r="S192" s="197">
        <v>0</v>
      </c>
      <c r="T192" s="19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9" t="s">
        <v>144</v>
      </c>
      <c r="AT192" s="199" t="s">
        <v>140</v>
      </c>
      <c r="AU192" s="199" t="s">
        <v>81</v>
      </c>
      <c r="AY192" s="17" t="s">
        <v>137</v>
      </c>
      <c r="BE192" s="200">
        <f>IF(N192="základní",J192,0)</f>
        <v>0</v>
      </c>
      <c r="BF192" s="200">
        <f>IF(N192="snížená",J192,0)</f>
        <v>0</v>
      </c>
      <c r="BG192" s="200">
        <f>IF(N192="zákl. přenesená",J192,0)</f>
        <v>0</v>
      </c>
      <c r="BH192" s="200">
        <f>IF(N192="sníž. přenesená",J192,0)</f>
        <v>0</v>
      </c>
      <c r="BI192" s="200">
        <f>IF(N192="nulová",J192,0)</f>
        <v>0</v>
      </c>
      <c r="BJ192" s="17" t="s">
        <v>145</v>
      </c>
      <c r="BK192" s="200">
        <f>ROUND(I192*H192,2)</f>
        <v>0</v>
      </c>
      <c r="BL192" s="17" t="s">
        <v>144</v>
      </c>
      <c r="BM192" s="199" t="s">
        <v>638</v>
      </c>
    </row>
    <row r="193" spans="1:51" s="14" customFormat="1">
      <c r="B193" s="212"/>
      <c r="C193" s="213"/>
      <c r="D193" s="203" t="s">
        <v>147</v>
      </c>
      <c r="E193" s="214" t="s">
        <v>1</v>
      </c>
      <c r="F193" s="215" t="s">
        <v>81</v>
      </c>
      <c r="G193" s="213"/>
      <c r="H193" s="216">
        <v>1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147</v>
      </c>
      <c r="AU193" s="222" t="s">
        <v>81</v>
      </c>
      <c r="AV193" s="14" t="s">
        <v>145</v>
      </c>
      <c r="AW193" s="14" t="s">
        <v>30</v>
      </c>
      <c r="AX193" s="14" t="s">
        <v>73</v>
      </c>
      <c r="AY193" s="222" t="s">
        <v>137</v>
      </c>
    </row>
    <row r="194" spans="1:51" s="15" customFormat="1">
      <c r="B194" s="223"/>
      <c r="C194" s="224"/>
      <c r="D194" s="203" t="s">
        <v>147</v>
      </c>
      <c r="E194" s="225" t="s">
        <v>1</v>
      </c>
      <c r="F194" s="226" t="s">
        <v>150</v>
      </c>
      <c r="G194" s="224"/>
      <c r="H194" s="227">
        <v>1</v>
      </c>
      <c r="I194" s="228"/>
      <c r="J194" s="224"/>
      <c r="K194" s="224"/>
      <c r="L194" s="229"/>
      <c r="M194" s="246"/>
      <c r="N194" s="247"/>
      <c r="O194" s="247"/>
      <c r="P194" s="247"/>
      <c r="Q194" s="247"/>
      <c r="R194" s="247"/>
      <c r="S194" s="247"/>
      <c r="T194" s="248"/>
      <c r="AT194" s="233" t="s">
        <v>147</v>
      </c>
      <c r="AU194" s="233" t="s">
        <v>81</v>
      </c>
      <c r="AV194" s="15" t="s">
        <v>144</v>
      </c>
      <c r="AW194" s="15" t="s">
        <v>30</v>
      </c>
      <c r="AX194" s="15" t="s">
        <v>81</v>
      </c>
      <c r="AY194" s="233" t="s">
        <v>137</v>
      </c>
    </row>
    <row r="195" spans="1:51" s="2" customFormat="1" ht="6.95" customHeight="1">
      <c r="A195" s="34"/>
      <c r="B195" s="54"/>
      <c r="C195" s="55"/>
      <c r="D195" s="55"/>
      <c r="E195" s="55"/>
      <c r="F195" s="55"/>
      <c r="G195" s="55"/>
      <c r="H195" s="55"/>
      <c r="I195" s="55"/>
      <c r="J195" s="55"/>
      <c r="K195" s="55"/>
      <c r="L195" s="39"/>
      <c r="M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</row>
  </sheetData>
  <sheetProtection algorithmName="SHA-512" hashValue="lEDAJ0yc+A7vbW2E9GPF4j7vupFzlbMIY3AgNOd2j+HC93KsC1/1+kMwWC9ua7OqvXXmOR2YJJtUhaVkndD/CA==" saltValue="Mkss/CCecd+43NqeqGYeaxmAHDVmJVV9NBaJDN7Eh76XzkqV0eIJEckt3ZwhiIsZXiNGeCTSLBO1julWG4SFDw==" spinCount="100000" sheet="1" objects="1" scenarios="1" formatColumns="0" formatRows="0" autoFilter="0"/>
  <autoFilter ref="C119:K19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88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639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ROUND((SUM(BE119:BE144)),  2)</f>
        <v>0</v>
      </c>
      <c r="G33" s="34"/>
      <c r="H33" s="34"/>
      <c r="I33" s="124">
        <v>0.21</v>
      </c>
      <c r="J33" s="123">
        <f>ROUND(((SUM(BE119:BE144))*I33),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ROUND((SUM(BF119:BF144)),  2)</f>
        <v>0</v>
      </c>
      <c r="G34" s="34"/>
      <c r="H34" s="34"/>
      <c r="I34" s="124">
        <v>0.15</v>
      </c>
      <c r="J34" s="123">
        <f>ROUND(((SUM(BF119:BF144))*I34),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ROUND((SUM(BG119:BG144)),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ROUND((SUM(BH119:BH144)),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ROUND((SUM(BI119:BI144)),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01.3 - SO 01.3 Elektroinstalace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640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9" customFormat="1" ht="24.95" customHeight="1">
      <c r="B98" s="147"/>
      <c r="C98" s="148"/>
      <c r="D98" s="149" t="s">
        <v>641</v>
      </c>
      <c r="E98" s="150"/>
      <c r="F98" s="150"/>
      <c r="G98" s="150"/>
      <c r="H98" s="150"/>
      <c r="I98" s="150"/>
      <c r="J98" s="151">
        <f>J129</f>
        <v>0</v>
      </c>
      <c r="K98" s="148"/>
      <c r="L98" s="152"/>
    </row>
    <row r="99" spans="1:31" s="9" customFormat="1" ht="24.95" customHeight="1">
      <c r="B99" s="147"/>
      <c r="C99" s="148"/>
      <c r="D99" s="149" t="s">
        <v>642</v>
      </c>
      <c r="E99" s="150"/>
      <c r="F99" s="150"/>
      <c r="G99" s="150"/>
      <c r="H99" s="150"/>
      <c r="I99" s="150"/>
      <c r="J99" s="151">
        <f>J139</f>
        <v>0</v>
      </c>
      <c r="K99" s="148"/>
      <c r="L99" s="152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122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96" t="str">
        <f>E7</f>
        <v>Bytový dům Mezilesí 2059 - Výměna stoupacího potrubí - I. etapa</v>
      </c>
      <c r="F109" s="297"/>
      <c r="G109" s="297"/>
      <c r="H109" s="297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99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84" t="str">
        <f>E9</f>
        <v>01.3 - SO 01.3 Elektroinstalace</v>
      </c>
      <c r="F111" s="295"/>
      <c r="G111" s="295"/>
      <c r="H111" s="295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 xml:space="preserve"> </v>
      </c>
      <c r="G113" s="36"/>
      <c r="H113" s="36"/>
      <c r="I113" s="29" t="s">
        <v>22</v>
      </c>
      <c r="J113" s="66" t="str">
        <f>IF(J12="","",J12)</f>
        <v>20. 5. 2021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24</v>
      </c>
      <c r="D115" s="36"/>
      <c r="E115" s="36"/>
      <c r="F115" s="27" t="str">
        <f>E15</f>
        <v xml:space="preserve"> </v>
      </c>
      <c r="G115" s="36"/>
      <c r="H115" s="36"/>
      <c r="I115" s="29" t="s">
        <v>29</v>
      </c>
      <c r="J115" s="32" t="str">
        <f>E21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27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123</v>
      </c>
      <c r="D118" s="162" t="s">
        <v>58</v>
      </c>
      <c r="E118" s="162" t="s">
        <v>54</v>
      </c>
      <c r="F118" s="162" t="s">
        <v>55</v>
      </c>
      <c r="G118" s="162" t="s">
        <v>124</v>
      </c>
      <c r="H118" s="162" t="s">
        <v>125</v>
      </c>
      <c r="I118" s="162" t="s">
        <v>126</v>
      </c>
      <c r="J118" s="163" t="s">
        <v>103</v>
      </c>
      <c r="K118" s="164" t="s">
        <v>127</v>
      </c>
      <c r="L118" s="165"/>
      <c r="M118" s="75" t="s">
        <v>1</v>
      </c>
      <c r="N118" s="76" t="s">
        <v>37</v>
      </c>
      <c r="O118" s="76" t="s">
        <v>128</v>
      </c>
      <c r="P118" s="76" t="s">
        <v>129</v>
      </c>
      <c r="Q118" s="76" t="s">
        <v>130</v>
      </c>
      <c r="R118" s="76" t="s">
        <v>131</v>
      </c>
      <c r="S118" s="76" t="s">
        <v>132</v>
      </c>
      <c r="T118" s="77" t="s">
        <v>133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134</v>
      </c>
      <c r="D119" s="36"/>
      <c r="E119" s="36"/>
      <c r="F119" s="36"/>
      <c r="G119" s="36"/>
      <c r="H119" s="36"/>
      <c r="I119" s="36"/>
      <c r="J119" s="166">
        <f>BK119</f>
        <v>0</v>
      </c>
      <c r="K119" s="36"/>
      <c r="L119" s="39"/>
      <c r="M119" s="78"/>
      <c r="N119" s="167"/>
      <c r="O119" s="79"/>
      <c r="P119" s="168">
        <f>P120+P129+P139</f>
        <v>0</v>
      </c>
      <c r="Q119" s="79"/>
      <c r="R119" s="168">
        <f>R120+R129+R139</f>
        <v>0</v>
      </c>
      <c r="S119" s="79"/>
      <c r="T119" s="169">
        <f>T120+T129+T139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72</v>
      </c>
      <c r="AU119" s="17" t="s">
        <v>105</v>
      </c>
      <c r="BK119" s="170">
        <f>BK120+BK129+BK139</f>
        <v>0</v>
      </c>
    </row>
    <row r="120" spans="1:65" s="12" customFormat="1" ht="25.9" customHeight="1">
      <c r="B120" s="171"/>
      <c r="C120" s="172"/>
      <c r="D120" s="173" t="s">
        <v>72</v>
      </c>
      <c r="E120" s="174" t="s">
        <v>505</v>
      </c>
      <c r="F120" s="174" t="s">
        <v>643</v>
      </c>
      <c r="G120" s="172"/>
      <c r="H120" s="172"/>
      <c r="I120" s="175"/>
      <c r="J120" s="176">
        <f>BK120</f>
        <v>0</v>
      </c>
      <c r="K120" s="172"/>
      <c r="L120" s="177"/>
      <c r="M120" s="178"/>
      <c r="N120" s="179"/>
      <c r="O120" s="179"/>
      <c r="P120" s="180">
        <f>SUM(P121:P128)</f>
        <v>0</v>
      </c>
      <c r="Q120" s="179"/>
      <c r="R120" s="180">
        <f>SUM(R121:R128)</f>
        <v>0</v>
      </c>
      <c r="S120" s="179"/>
      <c r="T120" s="181">
        <f>SUM(T121:T128)</f>
        <v>0</v>
      </c>
      <c r="AR120" s="182" t="s">
        <v>81</v>
      </c>
      <c r="AT120" s="183" t="s">
        <v>72</v>
      </c>
      <c r="AU120" s="183" t="s">
        <v>73</v>
      </c>
      <c r="AY120" s="182" t="s">
        <v>137</v>
      </c>
      <c r="BK120" s="184">
        <f>SUM(BK121:BK128)</f>
        <v>0</v>
      </c>
    </row>
    <row r="121" spans="1:65" s="2" customFormat="1" ht="16.5" customHeight="1">
      <c r="A121" s="34"/>
      <c r="B121" s="35"/>
      <c r="C121" s="187" t="s">
        <v>81</v>
      </c>
      <c r="D121" s="187" t="s">
        <v>140</v>
      </c>
      <c r="E121" s="188" t="s">
        <v>644</v>
      </c>
      <c r="F121" s="189" t="s">
        <v>645</v>
      </c>
      <c r="G121" s="190" t="s">
        <v>262</v>
      </c>
      <c r="H121" s="191">
        <v>200</v>
      </c>
      <c r="I121" s="192"/>
      <c r="J121" s="193">
        <f t="shared" ref="J121:J128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28" si="1">O121*H121</f>
        <v>0</v>
      </c>
      <c r="Q121" s="197">
        <v>0</v>
      </c>
      <c r="R121" s="197">
        <f t="shared" ref="R121:R128" si="2">Q121*H121</f>
        <v>0</v>
      </c>
      <c r="S121" s="197">
        <v>0</v>
      </c>
      <c r="T121" s="198">
        <f t="shared" ref="T121:T128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144</v>
      </c>
      <c r="AT121" s="199" t="s">
        <v>140</v>
      </c>
      <c r="AU121" s="199" t="s">
        <v>81</v>
      </c>
      <c r="AY121" s="17" t="s">
        <v>137</v>
      </c>
      <c r="BE121" s="200">
        <f t="shared" ref="BE121:BE128" si="4">IF(N121="základní",J121,0)</f>
        <v>0</v>
      </c>
      <c r="BF121" s="200">
        <f t="shared" ref="BF121:BF128" si="5">IF(N121="snížená",J121,0)</f>
        <v>0</v>
      </c>
      <c r="BG121" s="200">
        <f t="shared" ref="BG121:BG128" si="6">IF(N121="zákl. přenesená",J121,0)</f>
        <v>0</v>
      </c>
      <c r="BH121" s="200">
        <f t="shared" ref="BH121:BH128" si="7">IF(N121="sníž. přenesená",J121,0)</f>
        <v>0</v>
      </c>
      <c r="BI121" s="200">
        <f t="shared" ref="BI121:BI128" si="8">IF(N121="nulová",J121,0)</f>
        <v>0</v>
      </c>
      <c r="BJ121" s="17" t="s">
        <v>145</v>
      </c>
      <c r="BK121" s="200">
        <f t="shared" ref="BK121:BK128" si="9">ROUND(I121*H121,2)</f>
        <v>0</v>
      </c>
      <c r="BL121" s="17" t="s">
        <v>144</v>
      </c>
      <c r="BM121" s="199" t="s">
        <v>145</v>
      </c>
    </row>
    <row r="122" spans="1:65" s="2" customFormat="1" ht="16.5" customHeight="1">
      <c r="A122" s="34"/>
      <c r="B122" s="35"/>
      <c r="C122" s="187" t="s">
        <v>145</v>
      </c>
      <c r="D122" s="187" t="s">
        <v>140</v>
      </c>
      <c r="E122" s="188" t="s">
        <v>646</v>
      </c>
      <c r="F122" s="189" t="s">
        <v>647</v>
      </c>
      <c r="G122" s="190" t="s">
        <v>262</v>
      </c>
      <c r="H122" s="191">
        <v>240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144</v>
      </c>
      <c r="BM122" s="199" t="s">
        <v>144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648</v>
      </c>
      <c r="F123" s="189" t="s">
        <v>649</v>
      </c>
      <c r="G123" s="190" t="s">
        <v>143</v>
      </c>
      <c r="H123" s="191">
        <v>140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166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650</v>
      </c>
      <c r="F124" s="189" t="s">
        <v>651</v>
      </c>
      <c r="G124" s="190" t="s">
        <v>143</v>
      </c>
      <c r="H124" s="191">
        <v>100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183</v>
      </c>
    </row>
    <row r="125" spans="1:65" s="2" customFormat="1" ht="16.5" customHeight="1">
      <c r="A125" s="34"/>
      <c r="B125" s="35"/>
      <c r="C125" s="187" t="s">
        <v>168</v>
      </c>
      <c r="D125" s="187" t="s">
        <v>140</v>
      </c>
      <c r="E125" s="188" t="s">
        <v>652</v>
      </c>
      <c r="F125" s="189" t="s">
        <v>653</v>
      </c>
      <c r="G125" s="190" t="s">
        <v>143</v>
      </c>
      <c r="H125" s="191">
        <v>1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192</v>
      </c>
    </row>
    <row r="126" spans="1:65" s="2" customFormat="1" ht="16.5" customHeight="1">
      <c r="A126" s="34"/>
      <c r="B126" s="35"/>
      <c r="C126" s="187" t="s">
        <v>166</v>
      </c>
      <c r="D126" s="187" t="s">
        <v>140</v>
      </c>
      <c r="E126" s="188" t="s">
        <v>654</v>
      </c>
      <c r="F126" s="189" t="s">
        <v>655</v>
      </c>
      <c r="G126" s="190" t="s">
        <v>143</v>
      </c>
      <c r="H126" s="191">
        <v>24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204</v>
      </c>
    </row>
    <row r="127" spans="1:65" s="2" customFormat="1" ht="16.5" customHeight="1">
      <c r="A127" s="34"/>
      <c r="B127" s="35"/>
      <c r="C127" s="187" t="s">
        <v>178</v>
      </c>
      <c r="D127" s="187" t="s">
        <v>140</v>
      </c>
      <c r="E127" s="188" t="s">
        <v>656</v>
      </c>
      <c r="F127" s="189" t="s">
        <v>657</v>
      </c>
      <c r="G127" s="190" t="s">
        <v>143</v>
      </c>
      <c r="H127" s="191">
        <v>75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216</v>
      </c>
    </row>
    <row r="128" spans="1:65" s="2" customFormat="1" ht="16.5" customHeight="1">
      <c r="A128" s="34"/>
      <c r="B128" s="35"/>
      <c r="C128" s="187" t="s">
        <v>183</v>
      </c>
      <c r="D128" s="187" t="s">
        <v>140</v>
      </c>
      <c r="E128" s="188" t="s">
        <v>658</v>
      </c>
      <c r="F128" s="189" t="s">
        <v>659</v>
      </c>
      <c r="G128" s="190" t="s">
        <v>213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660</v>
      </c>
    </row>
    <row r="129" spans="1:65" s="12" customFormat="1" ht="25.9" customHeight="1">
      <c r="B129" s="171"/>
      <c r="C129" s="172"/>
      <c r="D129" s="173" t="s">
        <v>72</v>
      </c>
      <c r="E129" s="174" t="s">
        <v>528</v>
      </c>
      <c r="F129" s="174" t="s">
        <v>661</v>
      </c>
      <c r="G129" s="172"/>
      <c r="H129" s="172"/>
      <c r="I129" s="175"/>
      <c r="J129" s="176">
        <f>BK129</f>
        <v>0</v>
      </c>
      <c r="K129" s="172"/>
      <c r="L129" s="177"/>
      <c r="M129" s="178"/>
      <c r="N129" s="179"/>
      <c r="O129" s="179"/>
      <c r="P129" s="180">
        <f>SUM(P130:P138)</f>
        <v>0</v>
      </c>
      <c r="Q129" s="179"/>
      <c r="R129" s="180">
        <f>SUM(R130:R138)</f>
        <v>0</v>
      </c>
      <c r="S129" s="179"/>
      <c r="T129" s="181">
        <f>SUM(T130:T138)</f>
        <v>0</v>
      </c>
      <c r="AR129" s="182" t="s">
        <v>81</v>
      </c>
      <c r="AT129" s="183" t="s">
        <v>72</v>
      </c>
      <c r="AU129" s="183" t="s">
        <v>73</v>
      </c>
      <c r="AY129" s="182" t="s">
        <v>137</v>
      </c>
      <c r="BK129" s="184">
        <f>SUM(BK130:BK138)</f>
        <v>0</v>
      </c>
    </row>
    <row r="130" spans="1:65" s="2" customFormat="1" ht="16.5" customHeight="1">
      <c r="A130" s="34"/>
      <c r="B130" s="35"/>
      <c r="C130" s="187" t="s">
        <v>188</v>
      </c>
      <c r="D130" s="187" t="s">
        <v>140</v>
      </c>
      <c r="E130" s="188" t="s">
        <v>662</v>
      </c>
      <c r="F130" s="189" t="s">
        <v>663</v>
      </c>
      <c r="G130" s="190" t="s">
        <v>143</v>
      </c>
      <c r="H130" s="191">
        <v>24</v>
      </c>
      <c r="I130" s="192"/>
      <c r="J130" s="193">
        <f t="shared" ref="J130:J138" si="10">ROUND(I130*H130,2)</f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ref="P130:P138" si="11">O130*H130</f>
        <v>0</v>
      </c>
      <c r="Q130" s="197">
        <v>0</v>
      </c>
      <c r="R130" s="197">
        <f t="shared" ref="R130:R138" si="12">Q130*H130</f>
        <v>0</v>
      </c>
      <c r="S130" s="197">
        <v>0</v>
      </c>
      <c r="T130" s="198">
        <f t="shared" ref="T130:T138" si="13"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ref="BE130:BE138" si="14">IF(N130="základní",J130,0)</f>
        <v>0</v>
      </c>
      <c r="BF130" s="200">
        <f t="shared" ref="BF130:BF138" si="15">IF(N130="snížená",J130,0)</f>
        <v>0</v>
      </c>
      <c r="BG130" s="200">
        <f t="shared" ref="BG130:BG138" si="16">IF(N130="zákl. přenesená",J130,0)</f>
        <v>0</v>
      </c>
      <c r="BH130" s="200">
        <f t="shared" ref="BH130:BH138" si="17">IF(N130="sníž. přenesená",J130,0)</f>
        <v>0</v>
      </c>
      <c r="BI130" s="200">
        <f t="shared" ref="BI130:BI138" si="18">IF(N130="nulová",J130,0)</f>
        <v>0</v>
      </c>
      <c r="BJ130" s="17" t="s">
        <v>145</v>
      </c>
      <c r="BK130" s="200">
        <f t="shared" ref="BK130:BK138" si="19">ROUND(I130*H130,2)</f>
        <v>0</v>
      </c>
      <c r="BL130" s="17" t="s">
        <v>144</v>
      </c>
      <c r="BM130" s="199" t="s">
        <v>232</v>
      </c>
    </row>
    <row r="131" spans="1:65" s="2" customFormat="1" ht="16.5" customHeight="1">
      <c r="A131" s="34"/>
      <c r="B131" s="35"/>
      <c r="C131" s="187" t="s">
        <v>192</v>
      </c>
      <c r="D131" s="187" t="s">
        <v>140</v>
      </c>
      <c r="E131" s="188" t="s">
        <v>664</v>
      </c>
      <c r="F131" s="189" t="s">
        <v>665</v>
      </c>
      <c r="G131" s="190" t="s">
        <v>143</v>
      </c>
      <c r="H131" s="191">
        <v>24</v>
      </c>
      <c r="I131" s="192"/>
      <c r="J131" s="193">
        <f t="shared" si="1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1"/>
        <v>0</v>
      </c>
      <c r="Q131" s="197">
        <v>0</v>
      </c>
      <c r="R131" s="197">
        <f t="shared" si="12"/>
        <v>0</v>
      </c>
      <c r="S131" s="197">
        <v>0</v>
      </c>
      <c r="T131" s="198">
        <f t="shared" si="1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144</v>
      </c>
      <c r="AT131" s="199" t="s">
        <v>140</v>
      </c>
      <c r="AU131" s="199" t="s">
        <v>81</v>
      </c>
      <c r="AY131" s="17" t="s">
        <v>137</v>
      </c>
      <c r="BE131" s="200">
        <f t="shared" si="14"/>
        <v>0</v>
      </c>
      <c r="BF131" s="200">
        <f t="shared" si="15"/>
        <v>0</v>
      </c>
      <c r="BG131" s="200">
        <f t="shared" si="16"/>
        <v>0</v>
      </c>
      <c r="BH131" s="200">
        <f t="shared" si="17"/>
        <v>0</v>
      </c>
      <c r="BI131" s="200">
        <f t="shared" si="18"/>
        <v>0</v>
      </c>
      <c r="BJ131" s="17" t="s">
        <v>145</v>
      </c>
      <c r="BK131" s="200">
        <f t="shared" si="19"/>
        <v>0</v>
      </c>
      <c r="BL131" s="17" t="s">
        <v>144</v>
      </c>
      <c r="BM131" s="199" t="s">
        <v>240</v>
      </c>
    </row>
    <row r="132" spans="1:65" s="2" customFormat="1" ht="16.5" customHeight="1">
      <c r="A132" s="34"/>
      <c r="B132" s="35"/>
      <c r="C132" s="187" t="s">
        <v>199</v>
      </c>
      <c r="D132" s="187" t="s">
        <v>140</v>
      </c>
      <c r="E132" s="188" t="s">
        <v>666</v>
      </c>
      <c r="F132" s="189" t="s">
        <v>667</v>
      </c>
      <c r="G132" s="190" t="s">
        <v>143</v>
      </c>
      <c r="H132" s="191">
        <v>12</v>
      </c>
      <c r="I132" s="192"/>
      <c r="J132" s="193">
        <f t="shared" si="10"/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si="11"/>
        <v>0</v>
      </c>
      <c r="Q132" s="197">
        <v>0</v>
      </c>
      <c r="R132" s="197">
        <f t="shared" si="12"/>
        <v>0</v>
      </c>
      <c r="S132" s="197">
        <v>0</v>
      </c>
      <c r="T132" s="198">
        <f t="shared" si="1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si="14"/>
        <v>0</v>
      </c>
      <c r="BF132" s="200">
        <f t="shared" si="15"/>
        <v>0</v>
      </c>
      <c r="BG132" s="200">
        <f t="shared" si="16"/>
        <v>0</v>
      </c>
      <c r="BH132" s="200">
        <f t="shared" si="17"/>
        <v>0</v>
      </c>
      <c r="BI132" s="200">
        <f t="shared" si="18"/>
        <v>0</v>
      </c>
      <c r="BJ132" s="17" t="s">
        <v>145</v>
      </c>
      <c r="BK132" s="200">
        <f t="shared" si="19"/>
        <v>0</v>
      </c>
      <c r="BL132" s="17" t="s">
        <v>144</v>
      </c>
      <c r="BM132" s="199" t="s">
        <v>259</v>
      </c>
    </row>
    <row r="133" spans="1:65" s="2" customFormat="1" ht="16.5" customHeight="1">
      <c r="A133" s="34"/>
      <c r="B133" s="35"/>
      <c r="C133" s="187" t="s">
        <v>204</v>
      </c>
      <c r="D133" s="187" t="s">
        <v>140</v>
      </c>
      <c r="E133" s="188" t="s">
        <v>668</v>
      </c>
      <c r="F133" s="189" t="s">
        <v>669</v>
      </c>
      <c r="G133" s="190" t="s">
        <v>262</v>
      </c>
      <c r="H133" s="191">
        <v>96</v>
      </c>
      <c r="I133" s="192"/>
      <c r="J133" s="193">
        <f t="shared" si="1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1"/>
        <v>0</v>
      </c>
      <c r="Q133" s="197">
        <v>0</v>
      </c>
      <c r="R133" s="197">
        <f t="shared" si="12"/>
        <v>0</v>
      </c>
      <c r="S133" s="197">
        <v>0</v>
      </c>
      <c r="T133" s="198">
        <f t="shared" si="1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14"/>
        <v>0</v>
      </c>
      <c r="BF133" s="200">
        <f t="shared" si="15"/>
        <v>0</v>
      </c>
      <c r="BG133" s="200">
        <f t="shared" si="16"/>
        <v>0</v>
      </c>
      <c r="BH133" s="200">
        <f t="shared" si="17"/>
        <v>0</v>
      </c>
      <c r="BI133" s="200">
        <f t="shared" si="18"/>
        <v>0</v>
      </c>
      <c r="BJ133" s="17" t="s">
        <v>145</v>
      </c>
      <c r="BK133" s="200">
        <f t="shared" si="19"/>
        <v>0</v>
      </c>
      <c r="BL133" s="17" t="s">
        <v>144</v>
      </c>
      <c r="BM133" s="199" t="s">
        <v>269</v>
      </c>
    </row>
    <row r="134" spans="1:65" s="2" customFormat="1" ht="16.5" customHeight="1">
      <c r="A134" s="34"/>
      <c r="B134" s="35"/>
      <c r="C134" s="187" t="s">
        <v>210</v>
      </c>
      <c r="D134" s="187" t="s">
        <v>140</v>
      </c>
      <c r="E134" s="188" t="s">
        <v>670</v>
      </c>
      <c r="F134" s="189" t="s">
        <v>671</v>
      </c>
      <c r="G134" s="190" t="s">
        <v>262</v>
      </c>
      <c r="H134" s="191">
        <v>96</v>
      </c>
      <c r="I134" s="192"/>
      <c r="J134" s="193">
        <f t="shared" si="1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1"/>
        <v>0</v>
      </c>
      <c r="Q134" s="197">
        <v>0</v>
      </c>
      <c r="R134" s="197">
        <f t="shared" si="12"/>
        <v>0</v>
      </c>
      <c r="S134" s="197">
        <v>0</v>
      </c>
      <c r="T134" s="198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14"/>
        <v>0</v>
      </c>
      <c r="BF134" s="200">
        <f t="shared" si="15"/>
        <v>0</v>
      </c>
      <c r="BG134" s="200">
        <f t="shared" si="16"/>
        <v>0</v>
      </c>
      <c r="BH134" s="200">
        <f t="shared" si="17"/>
        <v>0</v>
      </c>
      <c r="BI134" s="200">
        <f t="shared" si="18"/>
        <v>0</v>
      </c>
      <c r="BJ134" s="17" t="s">
        <v>145</v>
      </c>
      <c r="BK134" s="200">
        <f t="shared" si="19"/>
        <v>0</v>
      </c>
      <c r="BL134" s="17" t="s">
        <v>144</v>
      </c>
      <c r="BM134" s="199" t="s">
        <v>277</v>
      </c>
    </row>
    <row r="135" spans="1:65" s="2" customFormat="1" ht="16.5" customHeight="1">
      <c r="A135" s="34"/>
      <c r="B135" s="35"/>
      <c r="C135" s="187" t="s">
        <v>216</v>
      </c>
      <c r="D135" s="187" t="s">
        <v>140</v>
      </c>
      <c r="E135" s="188" t="s">
        <v>672</v>
      </c>
      <c r="F135" s="189" t="s">
        <v>673</v>
      </c>
      <c r="G135" s="190" t="s">
        <v>262</v>
      </c>
      <c r="H135" s="191">
        <v>49</v>
      </c>
      <c r="I135" s="192"/>
      <c r="J135" s="193">
        <f t="shared" si="1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1"/>
        <v>0</v>
      </c>
      <c r="Q135" s="197">
        <v>0</v>
      </c>
      <c r="R135" s="197">
        <f t="shared" si="12"/>
        <v>0</v>
      </c>
      <c r="S135" s="197">
        <v>0</v>
      </c>
      <c r="T135" s="198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14"/>
        <v>0</v>
      </c>
      <c r="BF135" s="200">
        <f t="shared" si="15"/>
        <v>0</v>
      </c>
      <c r="BG135" s="200">
        <f t="shared" si="16"/>
        <v>0</v>
      </c>
      <c r="BH135" s="200">
        <f t="shared" si="17"/>
        <v>0</v>
      </c>
      <c r="BI135" s="200">
        <f t="shared" si="18"/>
        <v>0</v>
      </c>
      <c r="BJ135" s="17" t="s">
        <v>145</v>
      </c>
      <c r="BK135" s="200">
        <f t="shared" si="19"/>
        <v>0</v>
      </c>
      <c r="BL135" s="17" t="s">
        <v>144</v>
      </c>
      <c r="BM135" s="199" t="s">
        <v>288</v>
      </c>
    </row>
    <row r="136" spans="1:65" s="2" customFormat="1" ht="16.5" customHeight="1">
      <c r="A136" s="34"/>
      <c r="B136" s="35"/>
      <c r="C136" s="187" t="s">
        <v>8</v>
      </c>
      <c r="D136" s="187" t="s">
        <v>140</v>
      </c>
      <c r="E136" s="188" t="s">
        <v>674</v>
      </c>
      <c r="F136" s="189" t="s">
        <v>675</v>
      </c>
      <c r="G136" s="190" t="s">
        <v>143</v>
      </c>
      <c r="H136" s="191">
        <v>24</v>
      </c>
      <c r="I136" s="192"/>
      <c r="J136" s="193">
        <f t="shared" si="1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1"/>
        <v>0</v>
      </c>
      <c r="Q136" s="197">
        <v>0</v>
      </c>
      <c r="R136" s="197">
        <f t="shared" si="12"/>
        <v>0</v>
      </c>
      <c r="S136" s="197">
        <v>0</v>
      </c>
      <c r="T136" s="198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14"/>
        <v>0</v>
      </c>
      <c r="BF136" s="200">
        <f t="shared" si="15"/>
        <v>0</v>
      </c>
      <c r="BG136" s="200">
        <f t="shared" si="16"/>
        <v>0</v>
      </c>
      <c r="BH136" s="200">
        <f t="shared" si="17"/>
        <v>0</v>
      </c>
      <c r="BI136" s="200">
        <f t="shared" si="18"/>
        <v>0</v>
      </c>
      <c r="BJ136" s="17" t="s">
        <v>145</v>
      </c>
      <c r="BK136" s="200">
        <f t="shared" si="19"/>
        <v>0</v>
      </c>
      <c r="BL136" s="17" t="s">
        <v>144</v>
      </c>
      <c r="BM136" s="199" t="s">
        <v>676</v>
      </c>
    </row>
    <row r="137" spans="1:65" s="2" customFormat="1" ht="16.5" customHeight="1">
      <c r="A137" s="34"/>
      <c r="B137" s="35"/>
      <c r="C137" s="187" t="s">
        <v>224</v>
      </c>
      <c r="D137" s="187" t="s">
        <v>140</v>
      </c>
      <c r="E137" s="188" t="s">
        <v>677</v>
      </c>
      <c r="F137" s="189" t="s">
        <v>678</v>
      </c>
      <c r="G137" s="190" t="s">
        <v>143</v>
      </c>
      <c r="H137" s="191">
        <v>24</v>
      </c>
      <c r="I137" s="192"/>
      <c r="J137" s="193">
        <f t="shared" si="10"/>
        <v>0</v>
      </c>
      <c r="K137" s="194"/>
      <c r="L137" s="39"/>
      <c r="M137" s="195" t="s">
        <v>1</v>
      </c>
      <c r="N137" s="196" t="s">
        <v>39</v>
      </c>
      <c r="O137" s="71"/>
      <c r="P137" s="197">
        <f t="shared" si="11"/>
        <v>0</v>
      </c>
      <c r="Q137" s="197">
        <v>0</v>
      </c>
      <c r="R137" s="197">
        <f t="shared" si="12"/>
        <v>0</v>
      </c>
      <c r="S137" s="197">
        <v>0</v>
      </c>
      <c r="T137" s="198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140</v>
      </c>
      <c r="AU137" s="199" t="s">
        <v>81</v>
      </c>
      <c r="AY137" s="17" t="s">
        <v>137</v>
      </c>
      <c r="BE137" s="200">
        <f t="shared" si="14"/>
        <v>0</v>
      </c>
      <c r="BF137" s="200">
        <f t="shared" si="15"/>
        <v>0</v>
      </c>
      <c r="BG137" s="200">
        <f t="shared" si="16"/>
        <v>0</v>
      </c>
      <c r="BH137" s="200">
        <f t="shared" si="17"/>
        <v>0</v>
      </c>
      <c r="BI137" s="200">
        <f t="shared" si="18"/>
        <v>0</v>
      </c>
      <c r="BJ137" s="17" t="s">
        <v>145</v>
      </c>
      <c r="BK137" s="200">
        <f t="shared" si="19"/>
        <v>0</v>
      </c>
      <c r="BL137" s="17" t="s">
        <v>144</v>
      </c>
      <c r="BM137" s="199" t="s">
        <v>679</v>
      </c>
    </row>
    <row r="138" spans="1:65" s="2" customFormat="1" ht="16.5" customHeight="1">
      <c r="A138" s="34"/>
      <c r="B138" s="35"/>
      <c r="C138" s="187" t="s">
        <v>228</v>
      </c>
      <c r="D138" s="187" t="s">
        <v>140</v>
      </c>
      <c r="E138" s="188" t="s">
        <v>680</v>
      </c>
      <c r="F138" s="189" t="s">
        <v>659</v>
      </c>
      <c r="G138" s="190" t="s">
        <v>213</v>
      </c>
      <c r="H138" s="191">
        <v>1</v>
      </c>
      <c r="I138" s="192"/>
      <c r="J138" s="193">
        <f t="shared" si="10"/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si="11"/>
        <v>0</v>
      </c>
      <c r="Q138" s="197">
        <v>0</v>
      </c>
      <c r="R138" s="197">
        <f t="shared" si="12"/>
        <v>0</v>
      </c>
      <c r="S138" s="197">
        <v>0</v>
      </c>
      <c r="T138" s="198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si="14"/>
        <v>0</v>
      </c>
      <c r="BF138" s="200">
        <f t="shared" si="15"/>
        <v>0</v>
      </c>
      <c r="BG138" s="200">
        <f t="shared" si="16"/>
        <v>0</v>
      </c>
      <c r="BH138" s="200">
        <f t="shared" si="17"/>
        <v>0</v>
      </c>
      <c r="BI138" s="200">
        <f t="shared" si="18"/>
        <v>0</v>
      </c>
      <c r="BJ138" s="17" t="s">
        <v>145</v>
      </c>
      <c r="BK138" s="200">
        <f t="shared" si="19"/>
        <v>0</v>
      </c>
      <c r="BL138" s="17" t="s">
        <v>144</v>
      </c>
      <c r="BM138" s="199" t="s">
        <v>681</v>
      </c>
    </row>
    <row r="139" spans="1:65" s="12" customFormat="1" ht="25.9" customHeight="1">
      <c r="B139" s="171"/>
      <c r="C139" s="172"/>
      <c r="D139" s="173" t="s">
        <v>72</v>
      </c>
      <c r="E139" s="174" t="s">
        <v>582</v>
      </c>
      <c r="F139" s="174" t="s">
        <v>682</v>
      </c>
      <c r="G139" s="172"/>
      <c r="H139" s="172"/>
      <c r="I139" s="175"/>
      <c r="J139" s="176">
        <f>BK139</f>
        <v>0</v>
      </c>
      <c r="K139" s="172"/>
      <c r="L139" s="177"/>
      <c r="M139" s="178"/>
      <c r="N139" s="179"/>
      <c r="O139" s="179"/>
      <c r="P139" s="180">
        <f>SUM(P140:P144)</f>
        <v>0</v>
      </c>
      <c r="Q139" s="179"/>
      <c r="R139" s="180">
        <f>SUM(R140:R144)</f>
        <v>0</v>
      </c>
      <c r="S139" s="179"/>
      <c r="T139" s="181">
        <f>SUM(T140:T144)</f>
        <v>0</v>
      </c>
      <c r="AR139" s="182" t="s">
        <v>81</v>
      </c>
      <c r="AT139" s="183" t="s">
        <v>72</v>
      </c>
      <c r="AU139" s="183" t="s">
        <v>73</v>
      </c>
      <c r="AY139" s="182" t="s">
        <v>137</v>
      </c>
      <c r="BK139" s="184">
        <f>SUM(BK140:BK144)</f>
        <v>0</v>
      </c>
    </row>
    <row r="140" spans="1:65" s="2" customFormat="1" ht="33" customHeight="1">
      <c r="A140" s="34"/>
      <c r="B140" s="35"/>
      <c r="C140" s="187" t="s">
        <v>232</v>
      </c>
      <c r="D140" s="187" t="s">
        <v>140</v>
      </c>
      <c r="E140" s="188" t="s">
        <v>584</v>
      </c>
      <c r="F140" s="189" t="s">
        <v>683</v>
      </c>
      <c r="G140" s="190" t="s">
        <v>213</v>
      </c>
      <c r="H140" s="191">
        <v>24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39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144</v>
      </c>
      <c r="AT140" s="199" t="s">
        <v>140</v>
      </c>
      <c r="AU140" s="199" t="s">
        <v>81</v>
      </c>
      <c r="AY140" s="17" t="s">
        <v>137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145</v>
      </c>
      <c r="BK140" s="200">
        <f>ROUND(I140*H140,2)</f>
        <v>0</v>
      </c>
      <c r="BL140" s="17" t="s">
        <v>144</v>
      </c>
      <c r="BM140" s="199" t="s">
        <v>684</v>
      </c>
    </row>
    <row r="141" spans="1:65" s="2" customFormat="1" ht="21.75" customHeight="1">
      <c r="A141" s="34"/>
      <c r="B141" s="35"/>
      <c r="C141" s="187" t="s">
        <v>236</v>
      </c>
      <c r="D141" s="187" t="s">
        <v>140</v>
      </c>
      <c r="E141" s="188" t="s">
        <v>685</v>
      </c>
      <c r="F141" s="189" t="s">
        <v>686</v>
      </c>
      <c r="G141" s="190" t="s">
        <v>213</v>
      </c>
      <c r="H141" s="191">
        <v>1</v>
      </c>
      <c r="I141" s="192"/>
      <c r="J141" s="193">
        <f>ROUND(I141*H141,2)</f>
        <v>0</v>
      </c>
      <c r="K141" s="194"/>
      <c r="L141" s="39"/>
      <c r="M141" s="195" t="s">
        <v>1</v>
      </c>
      <c r="N141" s="196" t="s">
        <v>39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7" t="s">
        <v>145</v>
      </c>
      <c r="BK141" s="200">
        <f>ROUND(I141*H141,2)</f>
        <v>0</v>
      </c>
      <c r="BL141" s="17" t="s">
        <v>144</v>
      </c>
      <c r="BM141" s="199" t="s">
        <v>306</v>
      </c>
    </row>
    <row r="142" spans="1:65" s="2" customFormat="1" ht="21.75" customHeight="1">
      <c r="A142" s="34"/>
      <c r="B142" s="35"/>
      <c r="C142" s="187" t="s">
        <v>240</v>
      </c>
      <c r="D142" s="187" t="s">
        <v>140</v>
      </c>
      <c r="E142" s="188" t="s">
        <v>687</v>
      </c>
      <c r="F142" s="189" t="s">
        <v>688</v>
      </c>
      <c r="G142" s="190" t="s">
        <v>213</v>
      </c>
      <c r="H142" s="191">
        <v>1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39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145</v>
      </c>
      <c r="BK142" s="200">
        <f>ROUND(I142*H142,2)</f>
        <v>0</v>
      </c>
      <c r="BL142" s="17" t="s">
        <v>144</v>
      </c>
      <c r="BM142" s="199" t="s">
        <v>318</v>
      </c>
    </row>
    <row r="143" spans="1:65" s="2" customFormat="1" ht="21.75" customHeight="1">
      <c r="A143" s="34"/>
      <c r="B143" s="35"/>
      <c r="C143" s="187" t="s">
        <v>7</v>
      </c>
      <c r="D143" s="187" t="s">
        <v>140</v>
      </c>
      <c r="E143" s="188" t="s">
        <v>689</v>
      </c>
      <c r="F143" s="189" t="s">
        <v>690</v>
      </c>
      <c r="G143" s="190" t="s">
        <v>691</v>
      </c>
      <c r="H143" s="191">
        <v>50</v>
      </c>
      <c r="I143" s="192"/>
      <c r="J143" s="193">
        <f>ROUND(I143*H143,2)</f>
        <v>0</v>
      </c>
      <c r="K143" s="194"/>
      <c r="L143" s="39"/>
      <c r="M143" s="195" t="s">
        <v>1</v>
      </c>
      <c r="N143" s="196" t="s">
        <v>39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7" t="s">
        <v>145</v>
      </c>
      <c r="BK143" s="200">
        <f>ROUND(I143*H143,2)</f>
        <v>0</v>
      </c>
      <c r="BL143" s="17" t="s">
        <v>144</v>
      </c>
      <c r="BM143" s="199" t="s">
        <v>332</v>
      </c>
    </row>
    <row r="144" spans="1:65" s="2" customFormat="1" ht="16.5" customHeight="1">
      <c r="A144" s="34"/>
      <c r="B144" s="35"/>
      <c r="C144" s="187" t="s">
        <v>249</v>
      </c>
      <c r="D144" s="187" t="s">
        <v>140</v>
      </c>
      <c r="E144" s="188" t="s">
        <v>692</v>
      </c>
      <c r="F144" s="189" t="s">
        <v>693</v>
      </c>
      <c r="G144" s="190" t="s">
        <v>213</v>
      </c>
      <c r="H144" s="191">
        <v>1</v>
      </c>
      <c r="I144" s="192"/>
      <c r="J144" s="193">
        <f>ROUND(I144*H144,2)</f>
        <v>0</v>
      </c>
      <c r="K144" s="194"/>
      <c r="L144" s="39"/>
      <c r="M144" s="249" t="s">
        <v>1</v>
      </c>
      <c r="N144" s="250" t="s">
        <v>39</v>
      </c>
      <c r="O144" s="251"/>
      <c r="P144" s="252">
        <f>O144*H144</f>
        <v>0</v>
      </c>
      <c r="Q144" s="252">
        <v>0</v>
      </c>
      <c r="R144" s="252">
        <f>Q144*H144</f>
        <v>0</v>
      </c>
      <c r="S144" s="252">
        <v>0</v>
      </c>
      <c r="T144" s="25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145</v>
      </c>
      <c r="BK144" s="200">
        <f>ROUND(I144*H144,2)</f>
        <v>0</v>
      </c>
      <c r="BL144" s="17" t="s">
        <v>144</v>
      </c>
      <c r="BM144" s="199" t="s">
        <v>694</v>
      </c>
    </row>
    <row r="145" spans="1:31" s="2" customFormat="1" ht="6.95" customHeight="1">
      <c r="A145" s="34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39"/>
      <c r="M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</sheetData>
  <sheetProtection algorithmName="SHA-512" hashValue="mchjRHz1lB1WGR6dTyrTdEIBwG9nLDw520aOvqujnVKbHmuxxCgK6Sqde6oCkGPpL5y80dXsivOTZGgysvcXcQ==" saltValue="K2MKJm5S6dfiW/wwRTX1Mx1KEx1bCR69ICHdZ65qcvgFrIIc9H6LpQ7bRs2O9nteHK9am9sxS27rP0tJIMJZbg==" spinCount="100000" sheet="1" objects="1" scenarios="1" formatColumns="0" formatRows="0" autoFilter="0"/>
  <autoFilter ref="C118:K144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91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695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ROUND((SUM(BE119:BE162)),  2)</f>
        <v>0</v>
      </c>
      <c r="G33" s="34"/>
      <c r="H33" s="34"/>
      <c r="I33" s="124">
        <v>0.21</v>
      </c>
      <c r="J33" s="123">
        <f>ROUND(((SUM(BE119:BE162))*I33),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ROUND((SUM(BF119:BF162)),  2)</f>
        <v>0</v>
      </c>
      <c r="G34" s="34"/>
      <c r="H34" s="34"/>
      <c r="I34" s="124">
        <v>0.15</v>
      </c>
      <c r="J34" s="123">
        <f>ROUND(((SUM(BF119:BF162))*I34),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ROUND((SUM(BG119:BG162)),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ROUND((SUM(BH119:BH162)),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ROUND((SUM(BI119:BI162)),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01.4 - SO 01.4 VZT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696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9" customFormat="1" ht="24.95" customHeight="1">
      <c r="B98" s="147"/>
      <c r="C98" s="148"/>
      <c r="D98" s="149" t="s">
        <v>697</v>
      </c>
      <c r="E98" s="150"/>
      <c r="F98" s="150"/>
      <c r="G98" s="150"/>
      <c r="H98" s="150"/>
      <c r="I98" s="150"/>
      <c r="J98" s="151">
        <f>J140</f>
        <v>0</v>
      </c>
      <c r="K98" s="148"/>
      <c r="L98" s="152"/>
    </row>
    <row r="99" spans="1:31" s="9" customFormat="1" ht="24.95" customHeight="1">
      <c r="B99" s="147"/>
      <c r="C99" s="148"/>
      <c r="D99" s="149" t="s">
        <v>698</v>
      </c>
      <c r="E99" s="150"/>
      <c r="F99" s="150"/>
      <c r="G99" s="150"/>
      <c r="H99" s="150"/>
      <c r="I99" s="150"/>
      <c r="J99" s="151">
        <f>J158</f>
        <v>0</v>
      </c>
      <c r="K99" s="148"/>
      <c r="L99" s="152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122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96" t="str">
        <f>E7</f>
        <v>Bytový dům Mezilesí 2059 - Výměna stoupacího potrubí - I. etapa</v>
      </c>
      <c r="F109" s="297"/>
      <c r="G109" s="297"/>
      <c r="H109" s="297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99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84" t="str">
        <f>E9</f>
        <v>01.4 - SO 01.4 VZT</v>
      </c>
      <c r="F111" s="295"/>
      <c r="G111" s="295"/>
      <c r="H111" s="295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 xml:space="preserve"> </v>
      </c>
      <c r="G113" s="36"/>
      <c r="H113" s="36"/>
      <c r="I113" s="29" t="s">
        <v>22</v>
      </c>
      <c r="J113" s="66" t="str">
        <f>IF(J12="","",J12)</f>
        <v>20. 5. 2021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24</v>
      </c>
      <c r="D115" s="36"/>
      <c r="E115" s="36"/>
      <c r="F115" s="27" t="str">
        <f>E15</f>
        <v xml:space="preserve"> </v>
      </c>
      <c r="G115" s="36"/>
      <c r="H115" s="36"/>
      <c r="I115" s="29" t="s">
        <v>29</v>
      </c>
      <c r="J115" s="32" t="str">
        <f>E21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27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123</v>
      </c>
      <c r="D118" s="162" t="s">
        <v>58</v>
      </c>
      <c r="E118" s="162" t="s">
        <v>54</v>
      </c>
      <c r="F118" s="162" t="s">
        <v>55</v>
      </c>
      <c r="G118" s="162" t="s">
        <v>124</v>
      </c>
      <c r="H118" s="162" t="s">
        <v>125</v>
      </c>
      <c r="I118" s="162" t="s">
        <v>126</v>
      </c>
      <c r="J118" s="163" t="s">
        <v>103</v>
      </c>
      <c r="K118" s="164" t="s">
        <v>127</v>
      </c>
      <c r="L118" s="165"/>
      <c r="M118" s="75" t="s">
        <v>1</v>
      </c>
      <c r="N118" s="76" t="s">
        <v>37</v>
      </c>
      <c r="O118" s="76" t="s">
        <v>128</v>
      </c>
      <c r="P118" s="76" t="s">
        <v>129</v>
      </c>
      <c r="Q118" s="76" t="s">
        <v>130</v>
      </c>
      <c r="R118" s="76" t="s">
        <v>131</v>
      </c>
      <c r="S118" s="76" t="s">
        <v>132</v>
      </c>
      <c r="T118" s="77" t="s">
        <v>133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134</v>
      </c>
      <c r="D119" s="36"/>
      <c r="E119" s="36"/>
      <c r="F119" s="36"/>
      <c r="G119" s="36"/>
      <c r="H119" s="36"/>
      <c r="I119" s="36"/>
      <c r="J119" s="166">
        <f>BK119</f>
        <v>0</v>
      </c>
      <c r="K119" s="36"/>
      <c r="L119" s="39"/>
      <c r="M119" s="78"/>
      <c r="N119" s="167"/>
      <c r="O119" s="79"/>
      <c r="P119" s="168">
        <f>P120+P140+P158</f>
        <v>0</v>
      </c>
      <c r="Q119" s="79"/>
      <c r="R119" s="168">
        <f>R120+R140+R158</f>
        <v>0</v>
      </c>
      <c r="S119" s="79"/>
      <c r="T119" s="169">
        <f>T120+T140+T158</f>
        <v>2.0608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72</v>
      </c>
      <c r="AU119" s="17" t="s">
        <v>105</v>
      </c>
      <c r="BK119" s="170">
        <f>BK120+BK140+BK158</f>
        <v>0</v>
      </c>
    </row>
    <row r="120" spans="1:65" s="12" customFormat="1" ht="25.9" customHeight="1">
      <c r="B120" s="171"/>
      <c r="C120" s="172"/>
      <c r="D120" s="173" t="s">
        <v>72</v>
      </c>
      <c r="E120" s="174" t="s">
        <v>505</v>
      </c>
      <c r="F120" s="174" t="s">
        <v>699</v>
      </c>
      <c r="G120" s="172"/>
      <c r="H120" s="172"/>
      <c r="I120" s="175"/>
      <c r="J120" s="176">
        <f>BK120</f>
        <v>0</v>
      </c>
      <c r="K120" s="172"/>
      <c r="L120" s="177"/>
      <c r="M120" s="178"/>
      <c r="N120" s="179"/>
      <c r="O120" s="179"/>
      <c r="P120" s="180">
        <f>SUM(P121:P139)</f>
        <v>0</v>
      </c>
      <c r="Q120" s="179"/>
      <c r="R120" s="180">
        <f>SUM(R121:R139)</f>
        <v>0</v>
      </c>
      <c r="S120" s="179"/>
      <c r="T120" s="181">
        <f>SUM(T121:T139)</f>
        <v>0</v>
      </c>
      <c r="AR120" s="182" t="s">
        <v>81</v>
      </c>
      <c r="AT120" s="183" t="s">
        <v>72</v>
      </c>
      <c r="AU120" s="183" t="s">
        <v>73</v>
      </c>
      <c r="AY120" s="182" t="s">
        <v>137</v>
      </c>
      <c r="BK120" s="184">
        <f>SUM(BK121:BK139)</f>
        <v>0</v>
      </c>
    </row>
    <row r="121" spans="1:65" s="2" customFormat="1" ht="21.75" customHeight="1">
      <c r="A121" s="34"/>
      <c r="B121" s="35"/>
      <c r="C121" s="187" t="s">
        <v>81</v>
      </c>
      <c r="D121" s="187" t="s">
        <v>140</v>
      </c>
      <c r="E121" s="188" t="s">
        <v>700</v>
      </c>
      <c r="F121" s="189" t="s">
        <v>701</v>
      </c>
      <c r="G121" s="190" t="s">
        <v>702</v>
      </c>
      <c r="H121" s="191">
        <v>25</v>
      </c>
      <c r="I121" s="192"/>
      <c r="J121" s="193">
        <f t="shared" ref="J121:J139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39" si="1">O121*H121</f>
        <v>0</v>
      </c>
      <c r="Q121" s="197">
        <v>0</v>
      </c>
      <c r="R121" s="197">
        <f t="shared" ref="R121:R139" si="2">Q121*H121</f>
        <v>0</v>
      </c>
      <c r="S121" s="197">
        <v>0</v>
      </c>
      <c r="T121" s="198">
        <f t="shared" ref="T121:T139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144</v>
      </c>
      <c r="AT121" s="199" t="s">
        <v>140</v>
      </c>
      <c r="AU121" s="199" t="s">
        <v>81</v>
      </c>
      <c r="AY121" s="17" t="s">
        <v>137</v>
      </c>
      <c r="BE121" s="200">
        <f t="shared" ref="BE121:BE139" si="4">IF(N121="základní",J121,0)</f>
        <v>0</v>
      </c>
      <c r="BF121" s="200">
        <f t="shared" ref="BF121:BF139" si="5">IF(N121="snížená",J121,0)</f>
        <v>0</v>
      </c>
      <c r="BG121" s="200">
        <f t="shared" ref="BG121:BG139" si="6">IF(N121="zákl. přenesená",J121,0)</f>
        <v>0</v>
      </c>
      <c r="BH121" s="200">
        <f t="shared" ref="BH121:BH139" si="7">IF(N121="sníž. přenesená",J121,0)</f>
        <v>0</v>
      </c>
      <c r="BI121" s="200">
        <f t="shared" ref="BI121:BI139" si="8">IF(N121="nulová",J121,0)</f>
        <v>0</v>
      </c>
      <c r="BJ121" s="17" t="s">
        <v>145</v>
      </c>
      <c r="BK121" s="200">
        <f t="shared" ref="BK121:BK139" si="9">ROUND(I121*H121,2)</f>
        <v>0</v>
      </c>
      <c r="BL121" s="17" t="s">
        <v>144</v>
      </c>
      <c r="BM121" s="199" t="s">
        <v>145</v>
      </c>
    </row>
    <row r="122" spans="1:65" s="2" customFormat="1" ht="21.75" customHeight="1">
      <c r="A122" s="34"/>
      <c r="B122" s="35"/>
      <c r="C122" s="187" t="s">
        <v>145</v>
      </c>
      <c r="D122" s="187" t="s">
        <v>140</v>
      </c>
      <c r="E122" s="188" t="s">
        <v>703</v>
      </c>
      <c r="F122" s="189" t="s">
        <v>704</v>
      </c>
      <c r="G122" s="190" t="s">
        <v>702</v>
      </c>
      <c r="H122" s="191">
        <v>24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144</v>
      </c>
      <c r="BM122" s="199" t="s">
        <v>144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705</v>
      </c>
      <c r="F123" s="189" t="s">
        <v>706</v>
      </c>
      <c r="G123" s="190" t="s">
        <v>702</v>
      </c>
      <c r="H123" s="191">
        <v>24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166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707</v>
      </c>
      <c r="F124" s="189" t="s">
        <v>708</v>
      </c>
      <c r="G124" s="190" t="s">
        <v>702</v>
      </c>
      <c r="H124" s="191">
        <v>2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183</v>
      </c>
    </row>
    <row r="125" spans="1:65" s="2" customFormat="1" ht="16.5" customHeight="1">
      <c r="A125" s="34"/>
      <c r="B125" s="35"/>
      <c r="C125" s="187" t="s">
        <v>168</v>
      </c>
      <c r="D125" s="187" t="s">
        <v>140</v>
      </c>
      <c r="E125" s="188" t="s">
        <v>709</v>
      </c>
      <c r="F125" s="189" t="s">
        <v>710</v>
      </c>
      <c r="G125" s="190" t="s">
        <v>262</v>
      </c>
      <c r="H125" s="191">
        <v>4.5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204</v>
      </c>
    </row>
    <row r="126" spans="1:65" s="2" customFormat="1" ht="16.5" customHeight="1">
      <c r="A126" s="34"/>
      <c r="B126" s="35"/>
      <c r="C126" s="187" t="s">
        <v>166</v>
      </c>
      <c r="D126" s="187" t="s">
        <v>140</v>
      </c>
      <c r="E126" s="188" t="s">
        <v>711</v>
      </c>
      <c r="F126" s="189" t="s">
        <v>712</v>
      </c>
      <c r="G126" s="190" t="s">
        <v>262</v>
      </c>
      <c r="H126" s="191">
        <v>4.5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216</v>
      </c>
    </row>
    <row r="127" spans="1:65" s="2" customFormat="1" ht="16.5" customHeight="1">
      <c r="A127" s="34"/>
      <c r="B127" s="35"/>
      <c r="C127" s="187" t="s">
        <v>178</v>
      </c>
      <c r="D127" s="187" t="s">
        <v>140</v>
      </c>
      <c r="E127" s="188" t="s">
        <v>713</v>
      </c>
      <c r="F127" s="189" t="s">
        <v>714</v>
      </c>
      <c r="G127" s="190" t="s">
        <v>262</v>
      </c>
      <c r="H127" s="191">
        <v>69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232</v>
      </c>
    </row>
    <row r="128" spans="1:65" s="2" customFormat="1" ht="21.75" customHeight="1">
      <c r="A128" s="34"/>
      <c r="B128" s="35"/>
      <c r="C128" s="187" t="s">
        <v>183</v>
      </c>
      <c r="D128" s="187" t="s">
        <v>140</v>
      </c>
      <c r="E128" s="188" t="s">
        <v>715</v>
      </c>
      <c r="F128" s="189" t="s">
        <v>716</v>
      </c>
      <c r="G128" s="190" t="s">
        <v>702</v>
      </c>
      <c r="H128" s="191">
        <v>24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240</v>
      </c>
    </row>
    <row r="129" spans="1:65" s="2" customFormat="1" ht="16.5" customHeight="1">
      <c r="A129" s="34"/>
      <c r="B129" s="35"/>
      <c r="C129" s="187" t="s">
        <v>188</v>
      </c>
      <c r="D129" s="187" t="s">
        <v>140</v>
      </c>
      <c r="E129" s="188" t="s">
        <v>717</v>
      </c>
      <c r="F129" s="189" t="s">
        <v>718</v>
      </c>
      <c r="G129" s="190" t="s">
        <v>702</v>
      </c>
      <c r="H129" s="191">
        <v>24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144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144</v>
      </c>
      <c r="BM129" s="199" t="s">
        <v>249</v>
      </c>
    </row>
    <row r="130" spans="1:65" s="2" customFormat="1" ht="16.5" customHeight="1">
      <c r="A130" s="34"/>
      <c r="B130" s="35"/>
      <c r="C130" s="187" t="s">
        <v>192</v>
      </c>
      <c r="D130" s="187" t="s">
        <v>140</v>
      </c>
      <c r="E130" s="188" t="s">
        <v>719</v>
      </c>
      <c r="F130" s="189" t="s">
        <v>720</v>
      </c>
      <c r="G130" s="190" t="s">
        <v>702</v>
      </c>
      <c r="H130" s="191">
        <v>48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144</v>
      </c>
      <c r="BM130" s="199" t="s">
        <v>721</v>
      </c>
    </row>
    <row r="131" spans="1:65" s="2" customFormat="1" ht="16.5" customHeight="1">
      <c r="A131" s="34"/>
      <c r="B131" s="35"/>
      <c r="C131" s="187" t="s">
        <v>199</v>
      </c>
      <c r="D131" s="187" t="s">
        <v>140</v>
      </c>
      <c r="E131" s="188" t="s">
        <v>722</v>
      </c>
      <c r="F131" s="189" t="s">
        <v>723</v>
      </c>
      <c r="G131" s="190" t="s">
        <v>702</v>
      </c>
      <c r="H131" s="191">
        <v>2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144</v>
      </c>
      <c r="AT131" s="199" t="s">
        <v>140</v>
      </c>
      <c r="AU131" s="199" t="s">
        <v>81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144</v>
      </c>
      <c r="BM131" s="199" t="s">
        <v>269</v>
      </c>
    </row>
    <row r="132" spans="1:65" s="2" customFormat="1" ht="16.5" customHeight="1">
      <c r="A132" s="34"/>
      <c r="B132" s="35"/>
      <c r="C132" s="187" t="s">
        <v>204</v>
      </c>
      <c r="D132" s="187" t="s">
        <v>140</v>
      </c>
      <c r="E132" s="188" t="s">
        <v>724</v>
      </c>
      <c r="F132" s="189" t="s">
        <v>725</v>
      </c>
      <c r="G132" s="190" t="s">
        <v>262</v>
      </c>
      <c r="H132" s="191">
        <v>45</v>
      </c>
      <c r="I132" s="192"/>
      <c r="J132" s="193">
        <f t="shared" si="0"/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si="1"/>
        <v>0</v>
      </c>
      <c r="Q132" s="197">
        <v>0</v>
      </c>
      <c r="R132" s="197">
        <f t="shared" si="2"/>
        <v>0</v>
      </c>
      <c r="S132" s="197">
        <v>0</v>
      </c>
      <c r="T132" s="198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144</v>
      </c>
      <c r="BM132" s="199" t="s">
        <v>288</v>
      </c>
    </row>
    <row r="133" spans="1:65" s="2" customFormat="1" ht="16.5" customHeight="1">
      <c r="A133" s="34"/>
      <c r="B133" s="35"/>
      <c r="C133" s="187" t="s">
        <v>210</v>
      </c>
      <c r="D133" s="187" t="s">
        <v>140</v>
      </c>
      <c r="E133" s="188" t="s">
        <v>726</v>
      </c>
      <c r="F133" s="189" t="s">
        <v>727</v>
      </c>
      <c r="G133" s="190" t="s">
        <v>262</v>
      </c>
      <c r="H133" s="191">
        <v>6</v>
      </c>
      <c r="I133" s="192"/>
      <c r="J133" s="193">
        <f t="shared" si="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"/>
        <v>0</v>
      </c>
      <c r="Q133" s="197">
        <v>0</v>
      </c>
      <c r="R133" s="197">
        <f t="shared" si="2"/>
        <v>0</v>
      </c>
      <c r="S133" s="197">
        <v>0</v>
      </c>
      <c r="T133" s="198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4"/>
        <v>0</v>
      </c>
      <c r="BF133" s="200">
        <f t="shared" si="5"/>
        <v>0</v>
      </c>
      <c r="BG133" s="200">
        <f t="shared" si="6"/>
        <v>0</v>
      </c>
      <c r="BH133" s="200">
        <f t="shared" si="7"/>
        <v>0</v>
      </c>
      <c r="BI133" s="200">
        <f t="shared" si="8"/>
        <v>0</v>
      </c>
      <c r="BJ133" s="17" t="s">
        <v>145</v>
      </c>
      <c r="BK133" s="200">
        <f t="shared" si="9"/>
        <v>0</v>
      </c>
      <c r="BL133" s="17" t="s">
        <v>144</v>
      </c>
      <c r="BM133" s="199" t="s">
        <v>728</v>
      </c>
    </row>
    <row r="134" spans="1:65" s="2" customFormat="1" ht="16.5" customHeight="1">
      <c r="A134" s="34"/>
      <c r="B134" s="35"/>
      <c r="C134" s="187" t="s">
        <v>216</v>
      </c>
      <c r="D134" s="187" t="s">
        <v>140</v>
      </c>
      <c r="E134" s="188" t="s">
        <v>729</v>
      </c>
      <c r="F134" s="189" t="s">
        <v>730</v>
      </c>
      <c r="G134" s="190" t="s">
        <v>143</v>
      </c>
      <c r="H134" s="191">
        <v>2</v>
      </c>
      <c r="I134" s="192"/>
      <c r="J134" s="193">
        <f t="shared" si="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"/>
        <v>0</v>
      </c>
      <c r="Q134" s="197">
        <v>0</v>
      </c>
      <c r="R134" s="197">
        <f t="shared" si="2"/>
        <v>0</v>
      </c>
      <c r="S134" s="197">
        <v>0</v>
      </c>
      <c r="T134" s="198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4"/>
        <v>0</v>
      </c>
      <c r="BF134" s="200">
        <f t="shared" si="5"/>
        <v>0</v>
      </c>
      <c r="BG134" s="200">
        <f t="shared" si="6"/>
        <v>0</v>
      </c>
      <c r="BH134" s="200">
        <f t="shared" si="7"/>
        <v>0</v>
      </c>
      <c r="BI134" s="200">
        <f t="shared" si="8"/>
        <v>0</v>
      </c>
      <c r="BJ134" s="17" t="s">
        <v>145</v>
      </c>
      <c r="BK134" s="200">
        <f t="shared" si="9"/>
        <v>0</v>
      </c>
      <c r="BL134" s="17" t="s">
        <v>144</v>
      </c>
      <c r="BM134" s="199" t="s">
        <v>731</v>
      </c>
    </row>
    <row r="135" spans="1:65" s="2" customFormat="1" ht="16.5" customHeight="1">
      <c r="A135" s="34"/>
      <c r="B135" s="35"/>
      <c r="C135" s="187" t="s">
        <v>8</v>
      </c>
      <c r="D135" s="187" t="s">
        <v>140</v>
      </c>
      <c r="E135" s="188" t="s">
        <v>732</v>
      </c>
      <c r="F135" s="189" t="s">
        <v>733</v>
      </c>
      <c r="G135" s="190" t="s">
        <v>702</v>
      </c>
      <c r="H135" s="191">
        <v>1</v>
      </c>
      <c r="I135" s="192"/>
      <c r="J135" s="193">
        <f t="shared" si="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"/>
        <v>0</v>
      </c>
      <c r="Q135" s="197">
        <v>0</v>
      </c>
      <c r="R135" s="197">
        <f t="shared" si="2"/>
        <v>0</v>
      </c>
      <c r="S135" s="197">
        <v>0</v>
      </c>
      <c r="T135" s="198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4"/>
        <v>0</v>
      </c>
      <c r="BF135" s="200">
        <f t="shared" si="5"/>
        <v>0</v>
      </c>
      <c r="BG135" s="200">
        <f t="shared" si="6"/>
        <v>0</v>
      </c>
      <c r="BH135" s="200">
        <f t="shared" si="7"/>
        <v>0</v>
      </c>
      <c r="BI135" s="200">
        <f t="shared" si="8"/>
        <v>0</v>
      </c>
      <c r="BJ135" s="17" t="s">
        <v>145</v>
      </c>
      <c r="BK135" s="200">
        <f t="shared" si="9"/>
        <v>0</v>
      </c>
      <c r="BL135" s="17" t="s">
        <v>144</v>
      </c>
      <c r="BM135" s="199" t="s">
        <v>734</v>
      </c>
    </row>
    <row r="136" spans="1:65" s="2" customFormat="1" ht="16.5" customHeight="1">
      <c r="A136" s="34"/>
      <c r="B136" s="35"/>
      <c r="C136" s="187" t="s">
        <v>224</v>
      </c>
      <c r="D136" s="187" t="s">
        <v>140</v>
      </c>
      <c r="E136" s="188" t="s">
        <v>735</v>
      </c>
      <c r="F136" s="189" t="s">
        <v>736</v>
      </c>
      <c r="G136" s="190" t="s">
        <v>262</v>
      </c>
      <c r="H136" s="191">
        <v>2</v>
      </c>
      <c r="I136" s="192"/>
      <c r="J136" s="193">
        <f t="shared" si="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"/>
        <v>0</v>
      </c>
      <c r="Q136" s="197">
        <v>0</v>
      </c>
      <c r="R136" s="197">
        <f t="shared" si="2"/>
        <v>0</v>
      </c>
      <c r="S136" s="197">
        <v>0</v>
      </c>
      <c r="T136" s="198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4"/>
        <v>0</v>
      </c>
      <c r="BF136" s="200">
        <f t="shared" si="5"/>
        <v>0</v>
      </c>
      <c r="BG136" s="200">
        <f t="shared" si="6"/>
        <v>0</v>
      </c>
      <c r="BH136" s="200">
        <f t="shared" si="7"/>
        <v>0</v>
      </c>
      <c r="BI136" s="200">
        <f t="shared" si="8"/>
        <v>0</v>
      </c>
      <c r="BJ136" s="17" t="s">
        <v>145</v>
      </c>
      <c r="BK136" s="200">
        <f t="shared" si="9"/>
        <v>0</v>
      </c>
      <c r="BL136" s="17" t="s">
        <v>144</v>
      </c>
      <c r="BM136" s="199" t="s">
        <v>296</v>
      </c>
    </row>
    <row r="137" spans="1:65" s="2" customFormat="1" ht="16.5" customHeight="1">
      <c r="A137" s="34"/>
      <c r="B137" s="35"/>
      <c r="C137" s="187" t="s">
        <v>228</v>
      </c>
      <c r="D137" s="187" t="s">
        <v>140</v>
      </c>
      <c r="E137" s="188" t="s">
        <v>737</v>
      </c>
      <c r="F137" s="189" t="s">
        <v>738</v>
      </c>
      <c r="G137" s="190" t="s">
        <v>739</v>
      </c>
      <c r="H137" s="191">
        <v>6</v>
      </c>
      <c r="I137" s="192"/>
      <c r="J137" s="193">
        <f t="shared" si="0"/>
        <v>0</v>
      </c>
      <c r="K137" s="194"/>
      <c r="L137" s="39"/>
      <c r="M137" s="195" t="s">
        <v>1</v>
      </c>
      <c r="N137" s="196" t="s">
        <v>39</v>
      </c>
      <c r="O137" s="71"/>
      <c r="P137" s="197">
        <f t="shared" si="1"/>
        <v>0</v>
      </c>
      <c r="Q137" s="197">
        <v>0</v>
      </c>
      <c r="R137" s="197">
        <f t="shared" si="2"/>
        <v>0</v>
      </c>
      <c r="S137" s="197">
        <v>0</v>
      </c>
      <c r="T137" s="198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140</v>
      </c>
      <c r="AU137" s="199" t="s">
        <v>81</v>
      </c>
      <c r="AY137" s="17" t="s">
        <v>137</v>
      </c>
      <c r="BE137" s="200">
        <f t="shared" si="4"/>
        <v>0</v>
      </c>
      <c r="BF137" s="200">
        <f t="shared" si="5"/>
        <v>0</v>
      </c>
      <c r="BG137" s="200">
        <f t="shared" si="6"/>
        <v>0</v>
      </c>
      <c r="BH137" s="200">
        <f t="shared" si="7"/>
        <v>0</v>
      </c>
      <c r="BI137" s="200">
        <f t="shared" si="8"/>
        <v>0</v>
      </c>
      <c r="BJ137" s="17" t="s">
        <v>145</v>
      </c>
      <c r="BK137" s="200">
        <f t="shared" si="9"/>
        <v>0</v>
      </c>
      <c r="BL137" s="17" t="s">
        <v>144</v>
      </c>
      <c r="BM137" s="199" t="s">
        <v>306</v>
      </c>
    </row>
    <row r="138" spans="1:65" s="2" customFormat="1" ht="16.5" customHeight="1">
      <c r="A138" s="34"/>
      <c r="B138" s="35"/>
      <c r="C138" s="187" t="s">
        <v>232</v>
      </c>
      <c r="D138" s="187" t="s">
        <v>140</v>
      </c>
      <c r="E138" s="188" t="s">
        <v>740</v>
      </c>
      <c r="F138" s="189" t="s">
        <v>741</v>
      </c>
      <c r="G138" s="190" t="s">
        <v>391</v>
      </c>
      <c r="H138" s="191">
        <v>8</v>
      </c>
      <c r="I138" s="192"/>
      <c r="J138" s="193">
        <f t="shared" si="0"/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si="1"/>
        <v>0</v>
      </c>
      <c r="Q138" s="197">
        <v>0</v>
      </c>
      <c r="R138" s="197">
        <f t="shared" si="2"/>
        <v>0</v>
      </c>
      <c r="S138" s="197">
        <v>0</v>
      </c>
      <c r="T138" s="198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si="4"/>
        <v>0</v>
      </c>
      <c r="BF138" s="200">
        <f t="shared" si="5"/>
        <v>0</v>
      </c>
      <c r="BG138" s="200">
        <f t="shared" si="6"/>
        <v>0</v>
      </c>
      <c r="BH138" s="200">
        <f t="shared" si="7"/>
        <v>0</v>
      </c>
      <c r="BI138" s="200">
        <f t="shared" si="8"/>
        <v>0</v>
      </c>
      <c r="BJ138" s="17" t="s">
        <v>145</v>
      </c>
      <c r="BK138" s="200">
        <f t="shared" si="9"/>
        <v>0</v>
      </c>
      <c r="BL138" s="17" t="s">
        <v>144</v>
      </c>
      <c r="BM138" s="199" t="s">
        <v>318</v>
      </c>
    </row>
    <row r="139" spans="1:65" s="2" customFormat="1" ht="16.5" customHeight="1">
      <c r="A139" s="34"/>
      <c r="B139" s="35"/>
      <c r="C139" s="187" t="s">
        <v>236</v>
      </c>
      <c r="D139" s="187" t="s">
        <v>140</v>
      </c>
      <c r="E139" s="188" t="s">
        <v>742</v>
      </c>
      <c r="F139" s="189" t="s">
        <v>743</v>
      </c>
      <c r="G139" s="190" t="s">
        <v>702</v>
      </c>
      <c r="H139" s="191">
        <v>24</v>
      </c>
      <c r="I139" s="192"/>
      <c r="J139" s="193">
        <f t="shared" si="0"/>
        <v>0</v>
      </c>
      <c r="K139" s="194"/>
      <c r="L139" s="39"/>
      <c r="M139" s="195" t="s">
        <v>1</v>
      </c>
      <c r="N139" s="196" t="s">
        <v>39</v>
      </c>
      <c r="O139" s="71"/>
      <c r="P139" s="197">
        <f t="shared" si="1"/>
        <v>0</v>
      </c>
      <c r="Q139" s="197">
        <v>0</v>
      </c>
      <c r="R139" s="197">
        <f t="shared" si="2"/>
        <v>0</v>
      </c>
      <c r="S139" s="197">
        <v>0</v>
      </c>
      <c r="T139" s="198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81</v>
      </c>
      <c r="AY139" s="17" t="s">
        <v>137</v>
      </c>
      <c r="BE139" s="200">
        <f t="shared" si="4"/>
        <v>0</v>
      </c>
      <c r="BF139" s="200">
        <f t="shared" si="5"/>
        <v>0</v>
      </c>
      <c r="BG139" s="200">
        <f t="shared" si="6"/>
        <v>0</v>
      </c>
      <c r="BH139" s="200">
        <f t="shared" si="7"/>
        <v>0</v>
      </c>
      <c r="BI139" s="200">
        <f t="shared" si="8"/>
        <v>0</v>
      </c>
      <c r="BJ139" s="17" t="s">
        <v>145</v>
      </c>
      <c r="BK139" s="200">
        <f t="shared" si="9"/>
        <v>0</v>
      </c>
      <c r="BL139" s="17" t="s">
        <v>144</v>
      </c>
      <c r="BM139" s="199" t="s">
        <v>332</v>
      </c>
    </row>
    <row r="140" spans="1:65" s="12" customFormat="1" ht="25.9" customHeight="1">
      <c r="B140" s="171"/>
      <c r="C140" s="172"/>
      <c r="D140" s="173" t="s">
        <v>72</v>
      </c>
      <c r="E140" s="174" t="s">
        <v>528</v>
      </c>
      <c r="F140" s="174" t="s">
        <v>744</v>
      </c>
      <c r="G140" s="172"/>
      <c r="H140" s="172"/>
      <c r="I140" s="175"/>
      <c r="J140" s="176">
        <f>BK140</f>
        <v>0</v>
      </c>
      <c r="K140" s="172"/>
      <c r="L140" s="177"/>
      <c r="M140" s="178"/>
      <c r="N140" s="179"/>
      <c r="O140" s="179"/>
      <c r="P140" s="180">
        <f>SUM(P141:P157)</f>
        <v>0</v>
      </c>
      <c r="Q140" s="179"/>
      <c r="R140" s="180">
        <f>SUM(R141:R157)</f>
        <v>0</v>
      </c>
      <c r="S140" s="179"/>
      <c r="T140" s="181">
        <f>SUM(T141:T157)</f>
        <v>0</v>
      </c>
      <c r="AR140" s="182" t="s">
        <v>81</v>
      </c>
      <c r="AT140" s="183" t="s">
        <v>72</v>
      </c>
      <c r="AU140" s="183" t="s">
        <v>73</v>
      </c>
      <c r="AY140" s="182" t="s">
        <v>137</v>
      </c>
      <c r="BK140" s="184">
        <f>SUM(BK141:BK157)</f>
        <v>0</v>
      </c>
    </row>
    <row r="141" spans="1:65" s="2" customFormat="1" ht="16.5" customHeight="1">
      <c r="A141" s="34"/>
      <c r="B141" s="35"/>
      <c r="C141" s="187" t="s">
        <v>240</v>
      </c>
      <c r="D141" s="187" t="s">
        <v>140</v>
      </c>
      <c r="E141" s="188" t="s">
        <v>745</v>
      </c>
      <c r="F141" s="189" t="s">
        <v>746</v>
      </c>
      <c r="G141" s="190" t="s">
        <v>702</v>
      </c>
      <c r="H141" s="191">
        <v>2</v>
      </c>
      <c r="I141" s="192"/>
      <c r="J141" s="193">
        <f t="shared" ref="J141:J155" si="10">ROUND(I141*H141,2)</f>
        <v>0</v>
      </c>
      <c r="K141" s="194"/>
      <c r="L141" s="39"/>
      <c r="M141" s="195" t="s">
        <v>1</v>
      </c>
      <c r="N141" s="196" t="s">
        <v>39</v>
      </c>
      <c r="O141" s="71"/>
      <c r="P141" s="197">
        <f t="shared" ref="P141:P155" si="11">O141*H141</f>
        <v>0</v>
      </c>
      <c r="Q141" s="197">
        <v>0</v>
      </c>
      <c r="R141" s="197">
        <f t="shared" ref="R141:R155" si="12">Q141*H141</f>
        <v>0</v>
      </c>
      <c r="S141" s="197">
        <v>0</v>
      </c>
      <c r="T141" s="198">
        <f t="shared" ref="T141:T155" si="13"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 t="shared" ref="BE141:BE155" si="14">IF(N141="základní",J141,0)</f>
        <v>0</v>
      </c>
      <c r="BF141" s="200">
        <f t="shared" ref="BF141:BF155" si="15">IF(N141="snížená",J141,0)</f>
        <v>0</v>
      </c>
      <c r="BG141" s="200">
        <f t="shared" ref="BG141:BG155" si="16">IF(N141="zákl. přenesená",J141,0)</f>
        <v>0</v>
      </c>
      <c r="BH141" s="200">
        <f t="shared" ref="BH141:BH155" si="17">IF(N141="sníž. přenesená",J141,0)</f>
        <v>0</v>
      </c>
      <c r="BI141" s="200">
        <f t="shared" ref="BI141:BI155" si="18">IF(N141="nulová",J141,0)</f>
        <v>0</v>
      </c>
      <c r="BJ141" s="17" t="s">
        <v>145</v>
      </c>
      <c r="BK141" s="200">
        <f t="shared" ref="BK141:BK155" si="19">ROUND(I141*H141,2)</f>
        <v>0</v>
      </c>
      <c r="BL141" s="17" t="s">
        <v>144</v>
      </c>
      <c r="BM141" s="199" t="s">
        <v>352</v>
      </c>
    </row>
    <row r="142" spans="1:65" s="2" customFormat="1" ht="16.5" customHeight="1">
      <c r="A142" s="34"/>
      <c r="B142" s="35"/>
      <c r="C142" s="187" t="s">
        <v>7</v>
      </c>
      <c r="D142" s="187" t="s">
        <v>140</v>
      </c>
      <c r="E142" s="188" t="s">
        <v>709</v>
      </c>
      <c r="F142" s="189" t="s">
        <v>710</v>
      </c>
      <c r="G142" s="190" t="s">
        <v>262</v>
      </c>
      <c r="H142" s="191">
        <v>4</v>
      </c>
      <c r="I142" s="192"/>
      <c r="J142" s="193">
        <f t="shared" si="10"/>
        <v>0</v>
      </c>
      <c r="K142" s="194"/>
      <c r="L142" s="39"/>
      <c r="M142" s="195" t="s">
        <v>1</v>
      </c>
      <c r="N142" s="196" t="s">
        <v>39</v>
      </c>
      <c r="O142" s="71"/>
      <c r="P142" s="197">
        <f t="shared" si="11"/>
        <v>0</v>
      </c>
      <c r="Q142" s="197">
        <v>0</v>
      </c>
      <c r="R142" s="197">
        <f t="shared" si="12"/>
        <v>0</v>
      </c>
      <c r="S142" s="197">
        <v>0</v>
      </c>
      <c r="T142" s="198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 t="shared" si="14"/>
        <v>0</v>
      </c>
      <c r="BF142" s="200">
        <f t="shared" si="15"/>
        <v>0</v>
      </c>
      <c r="BG142" s="200">
        <f t="shared" si="16"/>
        <v>0</v>
      </c>
      <c r="BH142" s="200">
        <f t="shared" si="17"/>
        <v>0</v>
      </c>
      <c r="BI142" s="200">
        <f t="shared" si="18"/>
        <v>0</v>
      </c>
      <c r="BJ142" s="17" t="s">
        <v>145</v>
      </c>
      <c r="BK142" s="200">
        <f t="shared" si="19"/>
        <v>0</v>
      </c>
      <c r="BL142" s="17" t="s">
        <v>144</v>
      </c>
      <c r="BM142" s="199" t="s">
        <v>363</v>
      </c>
    </row>
    <row r="143" spans="1:65" s="2" customFormat="1" ht="16.5" customHeight="1">
      <c r="A143" s="34"/>
      <c r="B143" s="35"/>
      <c r="C143" s="187" t="s">
        <v>249</v>
      </c>
      <c r="D143" s="187" t="s">
        <v>140</v>
      </c>
      <c r="E143" s="188" t="s">
        <v>711</v>
      </c>
      <c r="F143" s="189" t="s">
        <v>712</v>
      </c>
      <c r="G143" s="190" t="s">
        <v>262</v>
      </c>
      <c r="H143" s="191">
        <v>4</v>
      </c>
      <c r="I143" s="192"/>
      <c r="J143" s="193">
        <f t="shared" si="10"/>
        <v>0</v>
      </c>
      <c r="K143" s="194"/>
      <c r="L143" s="39"/>
      <c r="M143" s="195" t="s">
        <v>1</v>
      </c>
      <c r="N143" s="196" t="s">
        <v>39</v>
      </c>
      <c r="O143" s="71"/>
      <c r="P143" s="197">
        <f t="shared" si="11"/>
        <v>0</v>
      </c>
      <c r="Q143" s="197">
        <v>0</v>
      </c>
      <c r="R143" s="197">
        <f t="shared" si="12"/>
        <v>0</v>
      </c>
      <c r="S143" s="197">
        <v>0</v>
      </c>
      <c r="T143" s="198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 t="shared" si="14"/>
        <v>0</v>
      </c>
      <c r="BF143" s="200">
        <f t="shared" si="15"/>
        <v>0</v>
      </c>
      <c r="BG143" s="200">
        <f t="shared" si="16"/>
        <v>0</v>
      </c>
      <c r="BH143" s="200">
        <f t="shared" si="17"/>
        <v>0</v>
      </c>
      <c r="BI143" s="200">
        <f t="shared" si="18"/>
        <v>0</v>
      </c>
      <c r="BJ143" s="17" t="s">
        <v>145</v>
      </c>
      <c r="BK143" s="200">
        <f t="shared" si="19"/>
        <v>0</v>
      </c>
      <c r="BL143" s="17" t="s">
        <v>144</v>
      </c>
      <c r="BM143" s="199" t="s">
        <v>372</v>
      </c>
    </row>
    <row r="144" spans="1:65" s="2" customFormat="1" ht="16.5" customHeight="1">
      <c r="A144" s="34"/>
      <c r="B144" s="35"/>
      <c r="C144" s="187" t="s">
        <v>254</v>
      </c>
      <c r="D144" s="187" t="s">
        <v>140</v>
      </c>
      <c r="E144" s="188" t="s">
        <v>747</v>
      </c>
      <c r="F144" s="189" t="s">
        <v>748</v>
      </c>
      <c r="G144" s="190" t="s">
        <v>262</v>
      </c>
      <c r="H144" s="191">
        <v>69</v>
      </c>
      <c r="I144" s="192"/>
      <c r="J144" s="193">
        <f t="shared" si="10"/>
        <v>0</v>
      </c>
      <c r="K144" s="194"/>
      <c r="L144" s="39"/>
      <c r="M144" s="195" t="s">
        <v>1</v>
      </c>
      <c r="N144" s="196" t="s">
        <v>39</v>
      </c>
      <c r="O144" s="71"/>
      <c r="P144" s="197">
        <f t="shared" si="11"/>
        <v>0</v>
      </c>
      <c r="Q144" s="197">
        <v>0</v>
      </c>
      <c r="R144" s="197">
        <f t="shared" si="12"/>
        <v>0</v>
      </c>
      <c r="S144" s="197">
        <v>0</v>
      </c>
      <c r="T144" s="198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 t="shared" si="14"/>
        <v>0</v>
      </c>
      <c r="BF144" s="200">
        <f t="shared" si="15"/>
        <v>0</v>
      </c>
      <c r="BG144" s="200">
        <f t="shared" si="16"/>
        <v>0</v>
      </c>
      <c r="BH144" s="200">
        <f t="shared" si="17"/>
        <v>0</v>
      </c>
      <c r="BI144" s="200">
        <f t="shared" si="18"/>
        <v>0</v>
      </c>
      <c r="BJ144" s="17" t="s">
        <v>145</v>
      </c>
      <c r="BK144" s="200">
        <f t="shared" si="19"/>
        <v>0</v>
      </c>
      <c r="BL144" s="17" t="s">
        <v>144</v>
      </c>
      <c r="BM144" s="199" t="s">
        <v>749</v>
      </c>
    </row>
    <row r="145" spans="1:65" s="2" customFormat="1" ht="21.75" customHeight="1">
      <c r="A145" s="34"/>
      <c r="B145" s="35"/>
      <c r="C145" s="187" t="s">
        <v>259</v>
      </c>
      <c r="D145" s="187" t="s">
        <v>140</v>
      </c>
      <c r="E145" s="188" t="s">
        <v>750</v>
      </c>
      <c r="F145" s="189" t="s">
        <v>751</v>
      </c>
      <c r="G145" s="190" t="s">
        <v>702</v>
      </c>
      <c r="H145" s="191">
        <v>24</v>
      </c>
      <c r="I145" s="192"/>
      <c r="J145" s="193">
        <f t="shared" si="10"/>
        <v>0</v>
      </c>
      <c r="K145" s="194"/>
      <c r="L145" s="39"/>
      <c r="M145" s="195" t="s">
        <v>1</v>
      </c>
      <c r="N145" s="196" t="s">
        <v>39</v>
      </c>
      <c r="O145" s="71"/>
      <c r="P145" s="197">
        <f t="shared" si="11"/>
        <v>0</v>
      </c>
      <c r="Q145" s="197">
        <v>0</v>
      </c>
      <c r="R145" s="197">
        <f t="shared" si="12"/>
        <v>0</v>
      </c>
      <c r="S145" s="197">
        <v>0</v>
      </c>
      <c r="T145" s="198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140</v>
      </c>
      <c r="AU145" s="199" t="s">
        <v>81</v>
      </c>
      <c r="AY145" s="17" t="s">
        <v>137</v>
      </c>
      <c r="BE145" s="200">
        <f t="shared" si="14"/>
        <v>0</v>
      </c>
      <c r="BF145" s="200">
        <f t="shared" si="15"/>
        <v>0</v>
      </c>
      <c r="BG145" s="200">
        <f t="shared" si="16"/>
        <v>0</v>
      </c>
      <c r="BH145" s="200">
        <f t="shared" si="17"/>
        <v>0</v>
      </c>
      <c r="BI145" s="200">
        <f t="shared" si="18"/>
        <v>0</v>
      </c>
      <c r="BJ145" s="17" t="s">
        <v>145</v>
      </c>
      <c r="BK145" s="200">
        <f t="shared" si="19"/>
        <v>0</v>
      </c>
      <c r="BL145" s="17" t="s">
        <v>144</v>
      </c>
      <c r="BM145" s="199" t="s">
        <v>406</v>
      </c>
    </row>
    <row r="146" spans="1:65" s="2" customFormat="1" ht="16.5" customHeight="1">
      <c r="A146" s="34"/>
      <c r="B146" s="35"/>
      <c r="C146" s="187" t="s">
        <v>265</v>
      </c>
      <c r="D146" s="187" t="s">
        <v>140</v>
      </c>
      <c r="E146" s="188" t="s">
        <v>717</v>
      </c>
      <c r="F146" s="189" t="s">
        <v>718</v>
      </c>
      <c r="G146" s="190" t="s">
        <v>702</v>
      </c>
      <c r="H146" s="191">
        <v>28</v>
      </c>
      <c r="I146" s="192"/>
      <c r="J146" s="193">
        <f t="shared" si="10"/>
        <v>0</v>
      </c>
      <c r="K146" s="194"/>
      <c r="L146" s="39"/>
      <c r="M146" s="195" t="s">
        <v>1</v>
      </c>
      <c r="N146" s="196" t="s">
        <v>39</v>
      </c>
      <c r="O146" s="71"/>
      <c r="P146" s="197">
        <f t="shared" si="11"/>
        <v>0</v>
      </c>
      <c r="Q146" s="197">
        <v>0</v>
      </c>
      <c r="R146" s="197">
        <f t="shared" si="12"/>
        <v>0</v>
      </c>
      <c r="S146" s="197">
        <v>0</v>
      </c>
      <c r="T146" s="198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144</v>
      </c>
      <c r="AT146" s="199" t="s">
        <v>140</v>
      </c>
      <c r="AU146" s="199" t="s">
        <v>81</v>
      </c>
      <c r="AY146" s="17" t="s">
        <v>137</v>
      </c>
      <c r="BE146" s="200">
        <f t="shared" si="14"/>
        <v>0</v>
      </c>
      <c r="BF146" s="200">
        <f t="shared" si="15"/>
        <v>0</v>
      </c>
      <c r="BG146" s="200">
        <f t="shared" si="16"/>
        <v>0</v>
      </c>
      <c r="BH146" s="200">
        <f t="shared" si="17"/>
        <v>0</v>
      </c>
      <c r="BI146" s="200">
        <f t="shared" si="18"/>
        <v>0</v>
      </c>
      <c r="BJ146" s="17" t="s">
        <v>145</v>
      </c>
      <c r="BK146" s="200">
        <f t="shared" si="19"/>
        <v>0</v>
      </c>
      <c r="BL146" s="17" t="s">
        <v>144</v>
      </c>
      <c r="BM146" s="199" t="s">
        <v>415</v>
      </c>
    </row>
    <row r="147" spans="1:65" s="2" customFormat="1" ht="16.5" customHeight="1">
      <c r="A147" s="34"/>
      <c r="B147" s="35"/>
      <c r="C147" s="187" t="s">
        <v>269</v>
      </c>
      <c r="D147" s="187" t="s">
        <v>140</v>
      </c>
      <c r="E147" s="188" t="s">
        <v>719</v>
      </c>
      <c r="F147" s="189" t="s">
        <v>720</v>
      </c>
      <c r="G147" s="190" t="s">
        <v>702</v>
      </c>
      <c r="H147" s="191">
        <v>48</v>
      </c>
      <c r="I147" s="192"/>
      <c r="J147" s="193">
        <f t="shared" si="10"/>
        <v>0</v>
      </c>
      <c r="K147" s="194"/>
      <c r="L147" s="39"/>
      <c r="M147" s="195" t="s">
        <v>1</v>
      </c>
      <c r="N147" s="196" t="s">
        <v>39</v>
      </c>
      <c r="O147" s="71"/>
      <c r="P147" s="197">
        <f t="shared" si="11"/>
        <v>0</v>
      </c>
      <c r="Q147" s="197">
        <v>0</v>
      </c>
      <c r="R147" s="197">
        <f t="shared" si="12"/>
        <v>0</v>
      </c>
      <c r="S147" s="197">
        <v>0</v>
      </c>
      <c r="T147" s="198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140</v>
      </c>
      <c r="AU147" s="199" t="s">
        <v>81</v>
      </c>
      <c r="AY147" s="17" t="s">
        <v>137</v>
      </c>
      <c r="BE147" s="200">
        <f t="shared" si="14"/>
        <v>0</v>
      </c>
      <c r="BF147" s="200">
        <f t="shared" si="15"/>
        <v>0</v>
      </c>
      <c r="BG147" s="200">
        <f t="shared" si="16"/>
        <v>0</v>
      </c>
      <c r="BH147" s="200">
        <f t="shared" si="17"/>
        <v>0</v>
      </c>
      <c r="BI147" s="200">
        <f t="shared" si="18"/>
        <v>0</v>
      </c>
      <c r="BJ147" s="17" t="s">
        <v>145</v>
      </c>
      <c r="BK147" s="200">
        <f t="shared" si="19"/>
        <v>0</v>
      </c>
      <c r="BL147" s="17" t="s">
        <v>144</v>
      </c>
      <c r="BM147" s="199" t="s">
        <v>752</v>
      </c>
    </row>
    <row r="148" spans="1:65" s="2" customFormat="1" ht="16.5" customHeight="1">
      <c r="A148" s="34"/>
      <c r="B148" s="35"/>
      <c r="C148" s="187" t="s">
        <v>273</v>
      </c>
      <c r="D148" s="187" t="s">
        <v>140</v>
      </c>
      <c r="E148" s="188" t="s">
        <v>753</v>
      </c>
      <c r="F148" s="189" t="s">
        <v>754</v>
      </c>
      <c r="G148" s="190" t="s">
        <v>702</v>
      </c>
      <c r="H148" s="191">
        <v>2</v>
      </c>
      <c r="I148" s="192"/>
      <c r="J148" s="193">
        <f t="shared" si="10"/>
        <v>0</v>
      </c>
      <c r="K148" s="194"/>
      <c r="L148" s="39"/>
      <c r="M148" s="195" t="s">
        <v>1</v>
      </c>
      <c r="N148" s="196" t="s">
        <v>39</v>
      </c>
      <c r="O148" s="71"/>
      <c r="P148" s="197">
        <f t="shared" si="11"/>
        <v>0</v>
      </c>
      <c r="Q148" s="197">
        <v>0</v>
      </c>
      <c r="R148" s="197">
        <f t="shared" si="12"/>
        <v>0</v>
      </c>
      <c r="S148" s="197">
        <v>0</v>
      </c>
      <c r="T148" s="198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144</v>
      </c>
      <c r="AT148" s="199" t="s">
        <v>140</v>
      </c>
      <c r="AU148" s="199" t="s">
        <v>81</v>
      </c>
      <c r="AY148" s="17" t="s">
        <v>137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7" t="s">
        <v>145</v>
      </c>
      <c r="BK148" s="200">
        <f t="shared" si="19"/>
        <v>0</v>
      </c>
      <c r="BL148" s="17" t="s">
        <v>144</v>
      </c>
      <c r="BM148" s="199" t="s">
        <v>755</v>
      </c>
    </row>
    <row r="149" spans="1:65" s="2" customFormat="1" ht="16.5" customHeight="1">
      <c r="A149" s="34"/>
      <c r="B149" s="35"/>
      <c r="C149" s="187" t="s">
        <v>277</v>
      </c>
      <c r="D149" s="187" t="s">
        <v>140</v>
      </c>
      <c r="E149" s="188" t="s">
        <v>756</v>
      </c>
      <c r="F149" s="189" t="s">
        <v>757</v>
      </c>
      <c r="G149" s="190" t="s">
        <v>702</v>
      </c>
      <c r="H149" s="191">
        <v>24</v>
      </c>
      <c r="I149" s="192"/>
      <c r="J149" s="193">
        <f t="shared" si="10"/>
        <v>0</v>
      </c>
      <c r="K149" s="194"/>
      <c r="L149" s="39"/>
      <c r="M149" s="195" t="s">
        <v>1</v>
      </c>
      <c r="N149" s="196" t="s">
        <v>39</v>
      </c>
      <c r="O149" s="71"/>
      <c r="P149" s="197">
        <f t="shared" si="11"/>
        <v>0</v>
      </c>
      <c r="Q149" s="197">
        <v>0</v>
      </c>
      <c r="R149" s="197">
        <f t="shared" si="12"/>
        <v>0</v>
      </c>
      <c r="S149" s="197">
        <v>0</v>
      </c>
      <c r="T149" s="198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140</v>
      </c>
      <c r="AU149" s="199" t="s">
        <v>81</v>
      </c>
      <c r="AY149" s="17" t="s">
        <v>137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7" t="s">
        <v>145</v>
      </c>
      <c r="BK149" s="200">
        <f t="shared" si="19"/>
        <v>0</v>
      </c>
      <c r="BL149" s="17" t="s">
        <v>144</v>
      </c>
      <c r="BM149" s="199" t="s">
        <v>758</v>
      </c>
    </row>
    <row r="150" spans="1:65" s="2" customFormat="1" ht="16.5" customHeight="1">
      <c r="A150" s="34"/>
      <c r="B150" s="35"/>
      <c r="C150" s="187" t="s">
        <v>281</v>
      </c>
      <c r="D150" s="187" t="s">
        <v>140</v>
      </c>
      <c r="E150" s="188" t="s">
        <v>759</v>
      </c>
      <c r="F150" s="189" t="s">
        <v>760</v>
      </c>
      <c r="G150" s="190" t="s">
        <v>262</v>
      </c>
      <c r="H150" s="191">
        <v>13</v>
      </c>
      <c r="I150" s="192"/>
      <c r="J150" s="193">
        <f t="shared" si="10"/>
        <v>0</v>
      </c>
      <c r="K150" s="194"/>
      <c r="L150" s="39"/>
      <c r="M150" s="195" t="s">
        <v>1</v>
      </c>
      <c r="N150" s="196" t="s">
        <v>39</v>
      </c>
      <c r="O150" s="71"/>
      <c r="P150" s="197">
        <f t="shared" si="11"/>
        <v>0</v>
      </c>
      <c r="Q150" s="197">
        <v>0</v>
      </c>
      <c r="R150" s="197">
        <f t="shared" si="12"/>
        <v>0</v>
      </c>
      <c r="S150" s="197">
        <v>0</v>
      </c>
      <c r="T150" s="198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144</v>
      </c>
      <c r="AT150" s="199" t="s">
        <v>140</v>
      </c>
      <c r="AU150" s="199" t="s">
        <v>81</v>
      </c>
      <c r="AY150" s="17" t="s">
        <v>137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17" t="s">
        <v>145</v>
      </c>
      <c r="BK150" s="200">
        <f t="shared" si="19"/>
        <v>0</v>
      </c>
      <c r="BL150" s="17" t="s">
        <v>144</v>
      </c>
      <c r="BM150" s="199" t="s">
        <v>761</v>
      </c>
    </row>
    <row r="151" spans="1:65" s="2" customFormat="1" ht="16.5" customHeight="1">
      <c r="A151" s="34"/>
      <c r="B151" s="35"/>
      <c r="C151" s="187" t="s">
        <v>288</v>
      </c>
      <c r="D151" s="187" t="s">
        <v>140</v>
      </c>
      <c r="E151" s="188" t="s">
        <v>735</v>
      </c>
      <c r="F151" s="189" t="s">
        <v>736</v>
      </c>
      <c r="G151" s="190" t="s">
        <v>262</v>
      </c>
      <c r="H151" s="191">
        <v>2</v>
      </c>
      <c r="I151" s="192"/>
      <c r="J151" s="193">
        <f t="shared" si="10"/>
        <v>0</v>
      </c>
      <c r="K151" s="194"/>
      <c r="L151" s="39"/>
      <c r="M151" s="195" t="s">
        <v>1</v>
      </c>
      <c r="N151" s="196" t="s">
        <v>39</v>
      </c>
      <c r="O151" s="71"/>
      <c r="P151" s="197">
        <f t="shared" si="11"/>
        <v>0</v>
      </c>
      <c r="Q151" s="197">
        <v>0</v>
      </c>
      <c r="R151" s="197">
        <f t="shared" si="12"/>
        <v>0</v>
      </c>
      <c r="S151" s="197">
        <v>0</v>
      </c>
      <c r="T151" s="198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144</v>
      </c>
      <c r="AT151" s="199" t="s">
        <v>140</v>
      </c>
      <c r="AU151" s="199" t="s">
        <v>81</v>
      </c>
      <c r="AY151" s="17" t="s">
        <v>137</v>
      </c>
      <c r="BE151" s="200">
        <f t="shared" si="14"/>
        <v>0</v>
      </c>
      <c r="BF151" s="200">
        <f t="shared" si="15"/>
        <v>0</v>
      </c>
      <c r="BG151" s="200">
        <f t="shared" si="16"/>
        <v>0</v>
      </c>
      <c r="BH151" s="200">
        <f t="shared" si="17"/>
        <v>0</v>
      </c>
      <c r="BI151" s="200">
        <f t="shared" si="18"/>
        <v>0</v>
      </c>
      <c r="BJ151" s="17" t="s">
        <v>145</v>
      </c>
      <c r="BK151" s="200">
        <f t="shared" si="19"/>
        <v>0</v>
      </c>
      <c r="BL151" s="17" t="s">
        <v>144</v>
      </c>
      <c r="BM151" s="199" t="s">
        <v>463</v>
      </c>
    </row>
    <row r="152" spans="1:65" s="2" customFormat="1" ht="16.5" customHeight="1">
      <c r="A152" s="34"/>
      <c r="B152" s="35"/>
      <c r="C152" s="187" t="s">
        <v>292</v>
      </c>
      <c r="D152" s="187" t="s">
        <v>140</v>
      </c>
      <c r="E152" s="188" t="s">
        <v>737</v>
      </c>
      <c r="F152" s="189" t="s">
        <v>738</v>
      </c>
      <c r="G152" s="190" t="s">
        <v>739</v>
      </c>
      <c r="H152" s="191">
        <v>6</v>
      </c>
      <c r="I152" s="192"/>
      <c r="J152" s="193">
        <f t="shared" si="10"/>
        <v>0</v>
      </c>
      <c r="K152" s="194"/>
      <c r="L152" s="39"/>
      <c r="M152" s="195" t="s">
        <v>1</v>
      </c>
      <c r="N152" s="196" t="s">
        <v>39</v>
      </c>
      <c r="O152" s="71"/>
      <c r="P152" s="197">
        <f t="shared" si="11"/>
        <v>0</v>
      </c>
      <c r="Q152" s="197">
        <v>0</v>
      </c>
      <c r="R152" s="197">
        <f t="shared" si="12"/>
        <v>0</v>
      </c>
      <c r="S152" s="197">
        <v>0</v>
      </c>
      <c r="T152" s="198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144</v>
      </c>
      <c r="AT152" s="199" t="s">
        <v>140</v>
      </c>
      <c r="AU152" s="199" t="s">
        <v>81</v>
      </c>
      <c r="AY152" s="17" t="s">
        <v>137</v>
      </c>
      <c r="BE152" s="200">
        <f t="shared" si="14"/>
        <v>0</v>
      </c>
      <c r="BF152" s="200">
        <f t="shared" si="15"/>
        <v>0</v>
      </c>
      <c r="BG152" s="200">
        <f t="shared" si="16"/>
        <v>0</v>
      </c>
      <c r="BH152" s="200">
        <f t="shared" si="17"/>
        <v>0</v>
      </c>
      <c r="BI152" s="200">
        <f t="shared" si="18"/>
        <v>0</v>
      </c>
      <c r="BJ152" s="17" t="s">
        <v>145</v>
      </c>
      <c r="BK152" s="200">
        <f t="shared" si="19"/>
        <v>0</v>
      </c>
      <c r="BL152" s="17" t="s">
        <v>144</v>
      </c>
      <c r="BM152" s="199" t="s">
        <v>471</v>
      </c>
    </row>
    <row r="153" spans="1:65" s="2" customFormat="1" ht="16.5" customHeight="1">
      <c r="A153" s="34"/>
      <c r="B153" s="35"/>
      <c r="C153" s="187" t="s">
        <v>296</v>
      </c>
      <c r="D153" s="187" t="s">
        <v>140</v>
      </c>
      <c r="E153" s="188" t="s">
        <v>740</v>
      </c>
      <c r="F153" s="189" t="s">
        <v>741</v>
      </c>
      <c r="G153" s="190" t="s">
        <v>391</v>
      </c>
      <c r="H153" s="191">
        <v>4</v>
      </c>
      <c r="I153" s="192"/>
      <c r="J153" s="193">
        <f t="shared" si="10"/>
        <v>0</v>
      </c>
      <c r="K153" s="194"/>
      <c r="L153" s="39"/>
      <c r="M153" s="195" t="s">
        <v>1</v>
      </c>
      <c r="N153" s="196" t="s">
        <v>39</v>
      </c>
      <c r="O153" s="71"/>
      <c r="P153" s="197">
        <f t="shared" si="11"/>
        <v>0</v>
      </c>
      <c r="Q153" s="197">
        <v>0</v>
      </c>
      <c r="R153" s="197">
        <f t="shared" si="12"/>
        <v>0</v>
      </c>
      <c r="S153" s="197">
        <v>0</v>
      </c>
      <c r="T153" s="198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144</v>
      </c>
      <c r="AT153" s="199" t="s">
        <v>140</v>
      </c>
      <c r="AU153" s="199" t="s">
        <v>81</v>
      </c>
      <c r="AY153" s="17" t="s">
        <v>137</v>
      </c>
      <c r="BE153" s="200">
        <f t="shared" si="14"/>
        <v>0</v>
      </c>
      <c r="BF153" s="200">
        <f t="shared" si="15"/>
        <v>0</v>
      </c>
      <c r="BG153" s="200">
        <f t="shared" si="16"/>
        <v>0</v>
      </c>
      <c r="BH153" s="200">
        <f t="shared" si="17"/>
        <v>0</v>
      </c>
      <c r="BI153" s="200">
        <f t="shared" si="18"/>
        <v>0</v>
      </c>
      <c r="BJ153" s="17" t="s">
        <v>145</v>
      </c>
      <c r="BK153" s="200">
        <f t="shared" si="19"/>
        <v>0</v>
      </c>
      <c r="BL153" s="17" t="s">
        <v>144</v>
      </c>
      <c r="BM153" s="199" t="s">
        <v>481</v>
      </c>
    </row>
    <row r="154" spans="1:65" s="2" customFormat="1" ht="16.5" customHeight="1">
      <c r="A154" s="34"/>
      <c r="B154" s="35"/>
      <c r="C154" s="187" t="s">
        <v>301</v>
      </c>
      <c r="D154" s="187" t="s">
        <v>140</v>
      </c>
      <c r="E154" s="188" t="s">
        <v>742</v>
      </c>
      <c r="F154" s="189" t="s">
        <v>743</v>
      </c>
      <c r="G154" s="190" t="s">
        <v>702</v>
      </c>
      <c r="H154" s="191">
        <v>24</v>
      </c>
      <c r="I154" s="192"/>
      <c r="J154" s="193">
        <f t="shared" si="10"/>
        <v>0</v>
      </c>
      <c r="K154" s="194"/>
      <c r="L154" s="39"/>
      <c r="M154" s="195" t="s">
        <v>1</v>
      </c>
      <c r="N154" s="196" t="s">
        <v>39</v>
      </c>
      <c r="O154" s="71"/>
      <c r="P154" s="197">
        <f t="shared" si="11"/>
        <v>0</v>
      </c>
      <c r="Q154" s="197">
        <v>0</v>
      </c>
      <c r="R154" s="197">
        <f t="shared" si="12"/>
        <v>0</v>
      </c>
      <c r="S154" s="197">
        <v>0</v>
      </c>
      <c r="T154" s="198">
        <f t="shared" si="1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9" t="s">
        <v>144</v>
      </c>
      <c r="AT154" s="199" t="s">
        <v>140</v>
      </c>
      <c r="AU154" s="199" t="s">
        <v>81</v>
      </c>
      <c r="AY154" s="17" t="s">
        <v>137</v>
      </c>
      <c r="BE154" s="200">
        <f t="shared" si="14"/>
        <v>0</v>
      </c>
      <c r="BF154" s="200">
        <f t="shared" si="15"/>
        <v>0</v>
      </c>
      <c r="BG154" s="200">
        <f t="shared" si="16"/>
        <v>0</v>
      </c>
      <c r="BH154" s="200">
        <f t="shared" si="17"/>
        <v>0</v>
      </c>
      <c r="BI154" s="200">
        <f t="shared" si="18"/>
        <v>0</v>
      </c>
      <c r="BJ154" s="17" t="s">
        <v>145</v>
      </c>
      <c r="BK154" s="200">
        <f t="shared" si="19"/>
        <v>0</v>
      </c>
      <c r="BL154" s="17" t="s">
        <v>144</v>
      </c>
      <c r="BM154" s="199" t="s">
        <v>493</v>
      </c>
    </row>
    <row r="155" spans="1:65" s="2" customFormat="1" ht="16.5" customHeight="1">
      <c r="A155" s="34"/>
      <c r="B155" s="35"/>
      <c r="C155" s="187" t="s">
        <v>306</v>
      </c>
      <c r="D155" s="187" t="s">
        <v>140</v>
      </c>
      <c r="E155" s="188" t="s">
        <v>762</v>
      </c>
      <c r="F155" s="189" t="s">
        <v>763</v>
      </c>
      <c r="G155" s="190" t="s">
        <v>702</v>
      </c>
      <c r="H155" s="191">
        <v>52</v>
      </c>
      <c r="I155" s="192"/>
      <c r="J155" s="193">
        <f t="shared" si="10"/>
        <v>0</v>
      </c>
      <c r="K155" s="194"/>
      <c r="L155" s="39"/>
      <c r="M155" s="195" t="s">
        <v>1</v>
      </c>
      <c r="N155" s="196" t="s">
        <v>39</v>
      </c>
      <c r="O155" s="71"/>
      <c r="P155" s="197">
        <f t="shared" si="11"/>
        <v>0</v>
      </c>
      <c r="Q155" s="197">
        <v>0</v>
      </c>
      <c r="R155" s="197">
        <f t="shared" si="12"/>
        <v>0</v>
      </c>
      <c r="S155" s="197">
        <v>0</v>
      </c>
      <c r="T155" s="198">
        <f t="shared" si="1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140</v>
      </c>
      <c r="AU155" s="199" t="s">
        <v>81</v>
      </c>
      <c r="AY155" s="17" t="s">
        <v>137</v>
      </c>
      <c r="BE155" s="200">
        <f t="shared" si="14"/>
        <v>0</v>
      </c>
      <c r="BF155" s="200">
        <f t="shared" si="15"/>
        <v>0</v>
      </c>
      <c r="BG155" s="200">
        <f t="shared" si="16"/>
        <v>0</v>
      </c>
      <c r="BH155" s="200">
        <f t="shared" si="17"/>
        <v>0</v>
      </c>
      <c r="BI155" s="200">
        <f t="shared" si="18"/>
        <v>0</v>
      </c>
      <c r="BJ155" s="17" t="s">
        <v>145</v>
      </c>
      <c r="BK155" s="200">
        <f t="shared" si="19"/>
        <v>0</v>
      </c>
      <c r="BL155" s="17" t="s">
        <v>144</v>
      </c>
      <c r="BM155" s="199" t="s">
        <v>764</v>
      </c>
    </row>
    <row r="156" spans="1:65" s="14" customFormat="1">
      <c r="B156" s="212"/>
      <c r="C156" s="213"/>
      <c r="D156" s="203" t="s">
        <v>147</v>
      </c>
      <c r="E156" s="214" t="s">
        <v>1</v>
      </c>
      <c r="F156" s="215" t="s">
        <v>165</v>
      </c>
      <c r="G156" s="213"/>
      <c r="H156" s="216">
        <v>52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147</v>
      </c>
      <c r="AU156" s="222" t="s">
        <v>81</v>
      </c>
      <c r="AV156" s="14" t="s">
        <v>145</v>
      </c>
      <c r="AW156" s="14" t="s">
        <v>30</v>
      </c>
      <c r="AX156" s="14" t="s">
        <v>73</v>
      </c>
      <c r="AY156" s="222" t="s">
        <v>137</v>
      </c>
    </row>
    <row r="157" spans="1:65" s="15" customFormat="1">
      <c r="B157" s="223"/>
      <c r="C157" s="224"/>
      <c r="D157" s="203" t="s">
        <v>147</v>
      </c>
      <c r="E157" s="225" t="s">
        <v>1</v>
      </c>
      <c r="F157" s="226" t="s">
        <v>150</v>
      </c>
      <c r="G157" s="224"/>
      <c r="H157" s="227">
        <v>52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147</v>
      </c>
      <c r="AU157" s="233" t="s">
        <v>81</v>
      </c>
      <c r="AV157" s="15" t="s">
        <v>144</v>
      </c>
      <c r="AW157" s="15" t="s">
        <v>30</v>
      </c>
      <c r="AX157" s="15" t="s">
        <v>81</v>
      </c>
      <c r="AY157" s="233" t="s">
        <v>137</v>
      </c>
    </row>
    <row r="158" spans="1:65" s="12" customFormat="1" ht="25.9" customHeight="1">
      <c r="B158" s="171"/>
      <c r="C158" s="172"/>
      <c r="D158" s="173" t="s">
        <v>72</v>
      </c>
      <c r="E158" s="174" t="s">
        <v>582</v>
      </c>
      <c r="F158" s="174" t="s">
        <v>765</v>
      </c>
      <c r="G158" s="172"/>
      <c r="H158" s="172"/>
      <c r="I158" s="175"/>
      <c r="J158" s="176">
        <f>BK158</f>
        <v>0</v>
      </c>
      <c r="K158" s="172"/>
      <c r="L158" s="177"/>
      <c r="M158" s="178"/>
      <c r="N158" s="179"/>
      <c r="O158" s="179"/>
      <c r="P158" s="180">
        <f>SUM(P159:P162)</f>
        <v>0</v>
      </c>
      <c r="Q158" s="179"/>
      <c r="R158" s="180">
        <f>SUM(R159:R162)</f>
        <v>0</v>
      </c>
      <c r="S158" s="179"/>
      <c r="T158" s="181">
        <f>SUM(T159:T162)</f>
        <v>2.0608</v>
      </c>
      <c r="AR158" s="182" t="s">
        <v>81</v>
      </c>
      <c r="AT158" s="183" t="s">
        <v>72</v>
      </c>
      <c r="AU158" s="183" t="s">
        <v>73</v>
      </c>
      <c r="AY158" s="182" t="s">
        <v>137</v>
      </c>
      <c r="BK158" s="184">
        <f>SUM(BK159:BK162)</f>
        <v>0</v>
      </c>
    </row>
    <row r="159" spans="1:65" s="2" customFormat="1" ht="21.75" customHeight="1">
      <c r="A159" s="34"/>
      <c r="B159" s="35"/>
      <c r="C159" s="187" t="s">
        <v>311</v>
      </c>
      <c r="D159" s="187" t="s">
        <v>140</v>
      </c>
      <c r="E159" s="188" t="s">
        <v>766</v>
      </c>
      <c r="F159" s="189" t="s">
        <v>767</v>
      </c>
      <c r="G159" s="190" t="s">
        <v>262</v>
      </c>
      <c r="H159" s="191">
        <v>136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39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1.12E-2</v>
      </c>
      <c r="T159" s="198">
        <f>S159*H159</f>
        <v>1.5231999999999999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140</v>
      </c>
      <c r="AU159" s="199" t="s">
        <v>81</v>
      </c>
      <c r="AY159" s="17" t="s">
        <v>137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145</v>
      </c>
      <c r="BK159" s="200">
        <f>ROUND(I159*H159,2)</f>
        <v>0</v>
      </c>
      <c r="BL159" s="17" t="s">
        <v>144</v>
      </c>
      <c r="BM159" s="199" t="s">
        <v>768</v>
      </c>
    </row>
    <row r="160" spans="1:65" s="2" customFormat="1" ht="21.75" customHeight="1">
      <c r="A160" s="34"/>
      <c r="B160" s="35"/>
      <c r="C160" s="187" t="s">
        <v>318</v>
      </c>
      <c r="D160" s="187" t="s">
        <v>140</v>
      </c>
      <c r="E160" s="188" t="s">
        <v>769</v>
      </c>
      <c r="F160" s="189" t="s">
        <v>770</v>
      </c>
      <c r="G160" s="190" t="s">
        <v>702</v>
      </c>
      <c r="H160" s="191">
        <v>48</v>
      </c>
      <c r="I160" s="192"/>
      <c r="J160" s="193">
        <f>ROUND(I160*H160,2)</f>
        <v>0</v>
      </c>
      <c r="K160" s="194"/>
      <c r="L160" s="39"/>
      <c r="M160" s="195" t="s">
        <v>1</v>
      </c>
      <c r="N160" s="196" t="s">
        <v>39</v>
      </c>
      <c r="O160" s="71"/>
      <c r="P160" s="197">
        <f>O160*H160</f>
        <v>0</v>
      </c>
      <c r="Q160" s="197">
        <v>0</v>
      </c>
      <c r="R160" s="197">
        <f>Q160*H160</f>
        <v>0</v>
      </c>
      <c r="S160" s="197">
        <v>1.12E-2</v>
      </c>
      <c r="T160" s="198">
        <f>S160*H160</f>
        <v>0.53759999999999997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9" t="s">
        <v>144</v>
      </c>
      <c r="AT160" s="199" t="s">
        <v>140</v>
      </c>
      <c r="AU160" s="199" t="s">
        <v>81</v>
      </c>
      <c r="AY160" s="17" t="s">
        <v>137</v>
      </c>
      <c r="BE160" s="200">
        <f>IF(N160="základní",J160,0)</f>
        <v>0</v>
      </c>
      <c r="BF160" s="200">
        <f>IF(N160="snížená",J160,0)</f>
        <v>0</v>
      </c>
      <c r="BG160" s="200">
        <f>IF(N160="zákl. přenesená",J160,0)</f>
        <v>0</v>
      </c>
      <c r="BH160" s="200">
        <f>IF(N160="sníž. přenesená",J160,0)</f>
        <v>0</v>
      </c>
      <c r="BI160" s="200">
        <f>IF(N160="nulová",J160,0)</f>
        <v>0</v>
      </c>
      <c r="BJ160" s="17" t="s">
        <v>145</v>
      </c>
      <c r="BK160" s="200">
        <f>ROUND(I160*H160,2)</f>
        <v>0</v>
      </c>
      <c r="BL160" s="17" t="s">
        <v>144</v>
      </c>
      <c r="BM160" s="199" t="s">
        <v>771</v>
      </c>
    </row>
    <row r="161" spans="1:65" s="2" customFormat="1" ht="16.5" customHeight="1">
      <c r="A161" s="34"/>
      <c r="B161" s="35"/>
      <c r="C161" s="187" t="s">
        <v>326</v>
      </c>
      <c r="D161" s="187" t="s">
        <v>140</v>
      </c>
      <c r="E161" s="188" t="s">
        <v>772</v>
      </c>
      <c r="F161" s="189" t="s">
        <v>317</v>
      </c>
      <c r="G161" s="190" t="s">
        <v>213</v>
      </c>
      <c r="H161" s="191">
        <v>1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39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144</v>
      </c>
      <c r="AT161" s="199" t="s">
        <v>140</v>
      </c>
      <c r="AU161" s="199" t="s">
        <v>81</v>
      </c>
      <c r="AY161" s="17" t="s">
        <v>137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145</v>
      </c>
      <c r="BK161" s="200">
        <f>ROUND(I161*H161,2)</f>
        <v>0</v>
      </c>
      <c r="BL161" s="17" t="s">
        <v>144</v>
      </c>
      <c r="BM161" s="199" t="s">
        <v>603</v>
      </c>
    </row>
    <row r="162" spans="1:65" s="2" customFormat="1" ht="16.5" customHeight="1">
      <c r="A162" s="34"/>
      <c r="B162" s="35"/>
      <c r="C162" s="187" t="s">
        <v>332</v>
      </c>
      <c r="D162" s="187" t="s">
        <v>140</v>
      </c>
      <c r="E162" s="188" t="s">
        <v>773</v>
      </c>
      <c r="F162" s="189" t="s">
        <v>774</v>
      </c>
      <c r="G162" s="190" t="s">
        <v>213</v>
      </c>
      <c r="H162" s="191">
        <v>1</v>
      </c>
      <c r="I162" s="192"/>
      <c r="J162" s="193">
        <f>ROUND(I162*H162,2)</f>
        <v>0</v>
      </c>
      <c r="K162" s="194"/>
      <c r="L162" s="39"/>
      <c r="M162" s="249" t="s">
        <v>1</v>
      </c>
      <c r="N162" s="250" t="s">
        <v>39</v>
      </c>
      <c r="O162" s="251"/>
      <c r="P162" s="252">
        <f>O162*H162</f>
        <v>0</v>
      </c>
      <c r="Q162" s="252">
        <v>0</v>
      </c>
      <c r="R162" s="252">
        <f>Q162*H162</f>
        <v>0</v>
      </c>
      <c r="S162" s="252">
        <v>0</v>
      </c>
      <c r="T162" s="253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144</v>
      </c>
      <c r="AT162" s="199" t="s">
        <v>140</v>
      </c>
      <c r="AU162" s="199" t="s">
        <v>81</v>
      </c>
      <c r="AY162" s="17" t="s">
        <v>137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145</v>
      </c>
      <c r="BK162" s="200">
        <f>ROUND(I162*H162,2)</f>
        <v>0</v>
      </c>
      <c r="BL162" s="17" t="s">
        <v>144</v>
      </c>
      <c r="BM162" s="199" t="s">
        <v>775</v>
      </c>
    </row>
    <row r="163" spans="1:65" s="2" customFormat="1" ht="6.95" customHeight="1">
      <c r="A163" s="34"/>
      <c r="B163" s="54"/>
      <c r="C163" s="55"/>
      <c r="D163" s="55"/>
      <c r="E163" s="55"/>
      <c r="F163" s="55"/>
      <c r="G163" s="55"/>
      <c r="H163" s="55"/>
      <c r="I163" s="55"/>
      <c r="J163" s="55"/>
      <c r="K163" s="55"/>
      <c r="L163" s="39"/>
      <c r="M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</sheetData>
  <sheetProtection algorithmName="SHA-512" hashValue="iSmc/KXlq/CABB9ZD+ywkqIk6vr0ewHttfiiKYeklG+Tn1exeSbFOp9cpev4xCD+Ds9a4mrp/FBTaUu48rPOeA==" saltValue="Szf1i1zbadNv8CklTO1euF4VK1ZvpwOGSq78IkYZJlqo45XQ5I9qMa/J9tRzazogti46GH0uhA3juL3Ep8xYhw==" spinCount="100000" sheet="1" objects="1" scenarios="1" formatColumns="0" formatRows="0" autoFilter="0"/>
  <autoFilter ref="C118:K162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776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ROUND((SUM(BE117:BE132)),  2)</f>
        <v>0</v>
      </c>
      <c r="G33" s="34"/>
      <c r="H33" s="34"/>
      <c r="I33" s="124">
        <v>0.21</v>
      </c>
      <c r="J33" s="123">
        <f>ROUND(((SUM(BE117:BE132))*I33),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ROUND((SUM(BF117:BF132)),  2)</f>
        <v>0</v>
      </c>
      <c r="G34" s="34"/>
      <c r="H34" s="34"/>
      <c r="I34" s="124">
        <v>0.15</v>
      </c>
      <c r="J34" s="123">
        <f>ROUND(((SUM(BF117:BF132))*I34),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ROUND((SUM(BG117:BG132)),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ROUND((SUM(BH117:BH132)),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ROUND((SUM(BI117:BI132)),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01.5 - SO 01.5 Likvidace asbestu - kanalizační potrubí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777</v>
      </c>
      <c r="E97" s="150"/>
      <c r="F97" s="150"/>
      <c r="G97" s="150"/>
      <c r="H97" s="150"/>
      <c r="I97" s="150"/>
      <c r="J97" s="151">
        <f>J118</f>
        <v>0</v>
      </c>
      <c r="K97" s="148"/>
      <c r="L97" s="152"/>
    </row>
    <row r="98" spans="1:31" s="2" customFormat="1" ht="21.75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pans="1:3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3" spans="1:31" s="2" customFormat="1" ht="6.95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24.95" customHeight="1">
      <c r="A104" s="34"/>
      <c r="B104" s="35"/>
      <c r="C104" s="23" t="s">
        <v>122</v>
      </c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12" customHeight="1">
      <c r="A106" s="34"/>
      <c r="B106" s="35"/>
      <c r="C106" s="29" t="s">
        <v>16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6.5" customHeight="1">
      <c r="A107" s="34"/>
      <c r="B107" s="35"/>
      <c r="C107" s="36"/>
      <c r="D107" s="36"/>
      <c r="E107" s="296" t="str">
        <f>E7</f>
        <v>Bytový dům Mezilesí 2059 - Výměna stoupacího potrubí - I. etapa</v>
      </c>
      <c r="F107" s="297"/>
      <c r="G107" s="297"/>
      <c r="H107" s="297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99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84" t="str">
        <f>E9</f>
        <v>01.5 - SO 01.5 Likvidace asbestu - kanalizační potrubí</v>
      </c>
      <c r="F109" s="295"/>
      <c r="G109" s="295"/>
      <c r="H109" s="295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20</v>
      </c>
      <c r="D111" s="36"/>
      <c r="E111" s="36"/>
      <c r="F111" s="27" t="str">
        <f>F12</f>
        <v xml:space="preserve"> </v>
      </c>
      <c r="G111" s="36"/>
      <c r="H111" s="36"/>
      <c r="I111" s="29" t="s">
        <v>22</v>
      </c>
      <c r="J111" s="66" t="str">
        <f>IF(J12="","",J12)</f>
        <v>20. 5. 2021</v>
      </c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5.2" customHeight="1">
      <c r="A113" s="34"/>
      <c r="B113" s="35"/>
      <c r="C113" s="29" t="s">
        <v>24</v>
      </c>
      <c r="D113" s="36"/>
      <c r="E113" s="36"/>
      <c r="F113" s="27" t="str">
        <f>E15</f>
        <v xml:space="preserve"> </v>
      </c>
      <c r="G113" s="36"/>
      <c r="H113" s="36"/>
      <c r="I113" s="29" t="s">
        <v>29</v>
      </c>
      <c r="J113" s="32" t="str">
        <f>E21</f>
        <v xml:space="preserve"> 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27</v>
      </c>
      <c r="D114" s="36"/>
      <c r="E114" s="36"/>
      <c r="F114" s="27" t="str">
        <f>IF(E18="","",E18)</f>
        <v>Vyplň údaj</v>
      </c>
      <c r="G114" s="36"/>
      <c r="H114" s="36"/>
      <c r="I114" s="29" t="s">
        <v>31</v>
      </c>
      <c r="J114" s="32" t="str">
        <f>E24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0.3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11" customFormat="1" ht="29.25" customHeight="1">
      <c r="A116" s="159"/>
      <c r="B116" s="160"/>
      <c r="C116" s="161" t="s">
        <v>123</v>
      </c>
      <c r="D116" s="162" t="s">
        <v>58</v>
      </c>
      <c r="E116" s="162" t="s">
        <v>54</v>
      </c>
      <c r="F116" s="162" t="s">
        <v>55</v>
      </c>
      <c r="G116" s="162" t="s">
        <v>124</v>
      </c>
      <c r="H116" s="162" t="s">
        <v>125</v>
      </c>
      <c r="I116" s="162" t="s">
        <v>126</v>
      </c>
      <c r="J116" s="163" t="s">
        <v>103</v>
      </c>
      <c r="K116" s="164" t="s">
        <v>127</v>
      </c>
      <c r="L116" s="165"/>
      <c r="M116" s="75" t="s">
        <v>1</v>
      </c>
      <c r="N116" s="76" t="s">
        <v>37</v>
      </c>
      <c r="O116" s="76" t="s">
        <v>128</v>
      </c>
      <c r="P116" s="76" t="s">
        <v>129</v>
      </c>
      <c r="Q116" s="76" t="s">
        <v>130</v>
      </c>
      <c r="R116" s="76" t="s">
        <v>131</v>
      </c>
      <c r="S116" s="76" t="s">
        <v>132</v>
      </c>
      <c r="T116" s="77" t="s">
        <v>133</v>
      </c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</row>
    <row r="117" spans="1:65" s="2" customFormat="1" ht="22.9" customHeight="1">
      <c r="A117" s="34"/>
      <c r="B117" s="35"/>
      <c r="C117" s="82" t="s">
        <v>134</v>
      </c>
      <c r="D117" s="36"/>
      <c r="E117" s="36"/>
      <c r="F117" s="36"/>
      <c r="G117" s="36"/>
      <c r="H117" s="36"/>
      <c r="I117" s="36"/>
      <c r="J117" s="166">
        <f>BK117</f>
        <v>0</v>
      </c>
      <c r="K117" s="36"/>
      <c r="L117" s="39"/>
      <c r="M117" s="78"/>
      <c r="N117" s="167"/>
      <c r="O117" s="79"/>
      <c r="P117" s="168">
        <f>P118</f>
        <v>0</v>
      </c>
      <c r="Q117" s="79"/>
      <c r="R117" s="168">
        <f>R118</f>
        <v>0</v>
      </c>
      <c r="S117" s="79"/>
      <c r="T117" s="169">
        <f>T118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72</v>
      </c>
      <c r="AU117" s="17" t="s">
        <v>105</v>
      </c>
      <c r="BK117" s="170">
        <f>BK118</f>
        <v>0</v>
      </c>
    </row>
    <row r="118" spans="1:65" s="12" customFormat="1" ht="25.9" customHeight="1">
      <c r="B118" s="171"/>
      <c r="C118" s="172"/>
      <c r="D118" s="173" t="s">
        <v>72</v>
      </c>
      <c r="E118" s="174" t="s">
        <v>778</v>
      </c>
      <c r="F118" s="174" t="s">
        <v>598</v>
      </c>
      <c r="G118" s="172"/>
      <c r="H118" s="172"/>
      <c r="I118" s="175"/>
      <c r="J118" s="176">
        <f>BK118</f>
        <v>0</v>
      </c>
      <c r="K118" s="172"/>
      <c r="L118" s="177"/>
      <c r="M118" s="178"/>
      <c r="N118" s="179"/>
      <c r="O118" s="179"/>
      <c r="P118" s="180">
        <f>SUM(P119:P132)</f>
        <v>0</v>
      </c>
      <c r="Q118" s="179"/>
      <c r="R118" s="180">
        <f>SUM(R119:R132)</f>
        <v>0</v>
      </c>
      <c r="S118" s="179"/>
      <c r="T118" s="181">
        <f>SUM(T119:T132)</f>
        <v>0</v>
      </c>
      <c r="AR118" s="182" t="s">
        <v>144</v>
      </c>
      <c r="AT118" s="183" t="s">
        <v>72</v>
      </c>
      <c r="AU118" s="183" t="s">
        <v>73</v>
      </c>
      <c r="AY118" s="182" t="s">
        <v>137</v>
      </c>
      <c r="BK118" s="184">
        <f>SUM(BK119:BK132)</f>
        <v>0</v>
      </c>
    </row>
    <row r="119" spans="1:65" s="2" customFormat="1" ht="16.5" customHeight="1">
      <c r="A119" s="34"/>
      <c r="B119" s="35"/>
      <c r="C119" s="187" t="s">
        <v>81</v>
      </c>
      <c r="D119" s="187" t="s">
        <v>140</v>
      </c>
      <c r="E119" s="188" t="s">
        <v>779</v>
      </c>
      <c r="F119" s="189" t="s">
        <v>780</v>
      </c>
      <c r="G119" s="190" t="s">
        <v>781</v>
      </c>
      <c r="H119" s="191">
        <v>288</v>
      </c>
      <c r="I119" s="192"/>
      <c r="J119" s="193">
        <f t="shared" ref="J119:J132" si="0">ROUND(I119*H119,2)</f>
        <v>0</v>
      </c>
      <c r="K119" s="194"/>
      <c r="L119" s="39"/>
      <c r="M119" s="195" t="s">
        <v>1</v>
      </c>
      <c r="N119" s="196" t="s">
        <v>39</v>
      </c>
      <c r="O119" s="71"/>
      <c r="P119" s="197">
        <f t="shared" ref="P119:P132" si="1">O119*H119</f>
        <v>0</v>
      </c>
      <c r="Q119" s="197">
        <v>0</v>
      </c>
      <c r="R119" s="197">
        <f t="shared" ref="R119:R132" si="2">Q119*H119</f>
        <v>0</v>
      </c>
      <c r="S119" s="197">
        <v>0</v>
      </c>
      <c r="T119" s="198">
        <f t="shared" ref="T119:T132" si="3"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99" t="s">
        <v>782</v>
      </c>
      <c r="AT119" s="199" t="s">
        <v>140</v>
      </c>
      <c r="AU119" s="199" t="s">
        <v>81</v>
      </c>
      <c r="AY119" s="17" t="s">
        <v>137</v>
      </c>
      <c r="BE119" s="200">
        <f t="shared" ref="BE119:BE132" si="4">IF(N119="základní",J119,0)</f>
        <v>0</v>
      </c>
      <c r="BF119" s="200">
        <f t="shared" ref="BF119:BF132" si="5">IF(N119="snížená",J119,0)</f>
        <v>0</v>
      </c>
      <c r="BG119" s="200">
        <f t="shared" ref="BG119:BG132" si="6">IF(N119="zákl. přenesená",J119,0)</f>
        <v>0</v>
      </c>
      <c r="BH119" s="200">
        <f t="shared" ref="BH119:BH132" si="7">IF(N119="sníž. přenesená",J119,0)</f>
        <v>0</v>
      </c>
      <c r="BI119" s="200">
        <f t="shared" ref="BI119:BI132" si="8">IF(N119="nulová",J119,0)</f>
        <v>0</v>
      </c>
      <c r="BJ119" s="17" t="s">
        <v>145</v>
      </c>
      <c r="BK119" s="200">
        <f t="shared" ref="BK119:BK132" si="9">ROUND(I119*H119,2)</f>
        <v>0</v>
      </c>
      <c r="BL119" s="17" t="s">
        <v>782</v>
      </c>
      <c r="BM119" s="199" t="s">
        <v>145</v>
      </c>
    </row>
    <row r="120" spans="1:65" s="2" customFormat="1" ht="16.5" customHeight="1">
      <c r="A120" s="34"/>
      <c r="B120" s="35"/>
      <c r="C120" s="187" t="s">
        <v>145</v>
      </c>
      <c r="D120" s="187" t="s">
        <v>140</v>
      </c>
      <c r="E120" s="188" t="s">
        <v>783</v>
      </c>
      <c r="F120" s="189" t="s">
        <v>784</v>
      </c>
      <c r="G120" s="190" t="s">
        <v>702</v>
      </c>
      <c r="H120" s="191">
        <v>24</v>
      </c>
      <c r="I120" s="192"/>
      <c r="J120" s="193">
        <f t="shared" si="0"/>
        <v>0</v>
      </c>
      <c r="K120" s="194"/>
      <c r="L120" s="39"/>
      <c r="M120" s="195" t="s">
        <v>1</v>
      </c>
      <c r="N120" s="196" t="s">
        <v>39</v>
      </c>
      <c r="O120" s="71"/>
      <c r="P120" s="197">
        <f t="shared" si="1"/>
        <v>0</v>
      </c>
      <c r="Q120" s="197">
        <v>0</v>
      </c>
      <c r="R120" s="197">
        <f t="shared" si="2"/>
        <v>0</v>
      </c>
      <c r="S120" s="197">
        <v>0</v>
      </c>
      <c r="T120" s="198">
        <f t="shared" si="3"/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199" t="s">
        <v>782</v>
      </c>
      <c r="AT120" s="199" t="s">
        <v>140</v>
      </c>
      <c r="AU120" s="199" t="s">
        <v>81</v>
      </c>
      <c r="AY120" s="17" t="s">
        <v>137</v>
      </c>
      <c r="BE120" s="200">
        <f t="shared" si="4"/>
        <v>0</v>
      </c>
      <c r="BF120" s="200">
        <f t="shared" si="5"/>
        <v>0</v>
      </c>
      <c r="BG120" s="200">
        <f t="shared" si="6"/>
        <v>0</v>
      </c>
      <c r="BH120" s="200">
        <f t="shared" si="7"/>
        <v>0</v>
      </c>
      <c r="BI120" s="200">
        <f t="shared" si="8"/>
        <v>0</v>
      </c>
      <c r="BJ120" s="17" t="s">
        <v>145</v>
      </c>
      <c r="BK120" s="200">
        <f t="shared" si="9"/>
        <v>0</v>
      </c>
      <c r="BL120" s="17" t="s">
        <v>782</v>
      </c>
      <c r="BM120" s="199" t="s">
        <v>144</v>
      </c>
    </row>
    <row r="121" spans="1:65" s="2" customFormat="1" ht="16.5" customHeight="1">
      <c r="A121" s="34"/>
      <c r="B121" s="35"/>
      <c r="C121" s="187" t="s">
        <v>138</v>
      </c>
      <c r="D121" s="187" t="s">
        <v>140</v>
      </c>
      <c r="E121" s="188" t="s">
        <v>785</v>
      </c>
      <c r="F121" s="189" t="s">
        <v>786</v>
      </c>
      <c r="G121" s="190" t="s">
        <v>787</v>
      </c>
      <c r="H121" s="191">
        <v>1200</v>
      </c>
      <c r="I121" s="192"/>
      <c r="J121" s="193">
        <f t="shared" si="0"/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si="1"/>
        <v>0</v>
      </c>
      <c r="Q121" s="197">
        <v>0</v>
      </c>
      <c r="R121" s="197">
        <f t="shared" si="2"/>
        <v>0</v>
      </c>
      <c r="S121" s="197">
        <v>0</v>
      </c>
      <c r="T121" s="198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782</v>
      </c>
      <c r="AT121" s="199" t="s">
        <v>140</v>
      </c>
      <c r="AU121" s="199" t="s">
        <v>81</v>
      </c>
      <c r="AY121" s="17" t="s">
        <v>137</v>
      </c>
      <c r="BE121" s="200">
        <f t="shared" si="4"/>
        <v>0</v>
      </c>
      <c r="BF121" s="200">
        <f t="shared" si="5"/>
        <v>0</v>
      </c>
      <c r="BG121" s="200">
        <f t="shared" si="6"/>
        <v>0</v>
      </c>
      <c r="BH121" s="200">
        <f t="shared" si="7"/>
        <v>0</v>
      </c>
      <c r="BI121" s="200">
        <f t="shared" si="8"/>
        <v>0</v>
      </c>
      <c r="BJ121" s="17" t="s">
        <v>145</v>
      </c>
      <c r="BK121" s="200">
        <f t="shared" si="9"/>
        <v>0</v>
      </c>
      <c r="BL121" s="17" t="s">
        <v>782</v>
      </c>
      <c r="BM121" s="199" t="s">
        <v>166</v>
      </c>
    </row>
    <row r="122" spans="1:65" s="2" customFormat="1" ht="16.5" customHeight="1">
      <c r="A122" s="34"/>
      <c r="B122" s="35"/>
      <c r="C122" s="187" t="s">
        <v>144</v>
      </c>
      <c r="D122" s="187" t="s">
        <v>140</v>
      </c>
      <c r="E122" s="188" t="s">
        <v>788</v>
      </c>
      <c r="F122" s="189" t="s">
        <v>789</v>
      </c>
      <c r="G122" s="190" t="s">
        <v>787</v>
      </c>
      <c r="H122" s="191">
        <v>300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782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782</v>
      </c>
      <c r="BM122" s="199" t="s">
        <v>183</v>
      </c>
    </row>
    <row r="123" spans="1:65" s="2" customFormat="1" ht="16.5" customHeight="1">
      <c r="A123" s="34"/>
      <c r="B123" s="35"/>
      <c r="C123" s="187" t="s">
        <v>168</v>
      </c>
      <c r="D123" s="187" t="s">
        <v>140</v>
      </c>
      <c r="E123" s="188" t="s">
        <v>790</v>
      </c>
      <c r="F123" s="189" t="s">
        <v>791</v>
      </c>
      <c r="G123" s="190" t="s">
        <v>195</v>
      </c>
      <c r="H123" s="191">
        <v>2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782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782</v>
      </c>
      <c r="BM123" s="199" t="s">
        <v>192</v>
      </c>
    </row>
    <row r="124" spans="1:65" s="2" customFormat="1" ht="16.5" customHeight="1">
      <c r="A124" s="34"/>
      <c r="B124" s="35"/>
      <c r="C124" s="187" t="s">
        <v>166</v>
      </c>
      <c r="D124" s="187" t="s">
        <v>140</v>
      </c>
      <c r="E124" s="188" t="s">
        <v>792</v>
      </c>
      <c r="F124" s="189" t="s">
        <v>793</v>
      </c>
      <c r="G124" s="190" t="s">
        <v>702</v>
      </c>
      <c r="H124" s="191">
        <v>2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782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782</v>
      </c>
      <c r="BM124" s="199" t="s">
        <v>204</v>
      </c>
    </row>
    <row r="125" spans="1:65" s="2" customFormat="1" ht="16.5" customHeight="1">
      <c r="A125" s="34"/>
      <c r="B125" s="35"/>
      <c r="C125" s="187" t="s">
        <v>178</v>
      </c>
      <c r="D125" s="187" t="s">
        <v>140</v>
      </c>
      <c r="E125" s="188" t="s">
        <v>794</v>
      </c>
      <c r="F125" s="189" t="s">
        <v>795</v>
      </c>
      <c r="G125" s="190" t="s">
        <v>781</v>
      </c>
      <c r="H125" s="191">
        <v>48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782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782</v>
      </c>
      <c r="BM125" s="199" t="s">
        <v>216</v>
      </c>
    </row>
    <row r="126" spans="1:65" s="2" customFormat="1" ht="16.5" customHeight="1">
      <c r="A126" s="34"/>
      <c r="B126" s="35"/>
      <c r="C126" s="187" t="s">
        <v>183</v>
      </c>
      <c r="D126" s="187" t="s">
        <v>140</v>
      </c>
      <c r="E126" s="188" t="s">
        <v>796</v>
      </c>
      <c r="F126" s="189" t="s">
        <v>797</v>
      </c>
      <c r="G126" s="190" t="s">
        <v>781</v>
      </c>
      <c r="H126" s="191">
        <v>24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782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782</v>
      </c>
      <c r="BM126" s="199" t="s">
        <v>224</v>
      </c>
    </row>
    <row r="127" spans="1:65" s="2" customFormat="1" ht="16.5" customHeight="1">
      <c r="A127" s="34"/>
      <c r="B127" s="35"/>
      <c r="C127" s="187" t="s">
        <v>188</v>
      </c>
      <c r="D127" s="187" t="s">
        <v>140</v>
      </c>
      <c r="E127" s="188" t="s">
        <v>798</v>
      </c>
      <c r="F127" s="189" t="s">
        <v>799</v>
      </c>
      <c r="G127" s="190" t="s">
        <v>800</v>
      </c>
      <c r="H127" s="191">
        <v>48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782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782</v>
      </c>
      <c r="BM127" s="199" t="s">
        <v>232</v>
      </c>
    </row>
    <row r="128" spans="1:65" s="2" customFormat="1" ht="16.5" customHeight="1">
      <c r="A128" s="34"/>
      <c r="B128" s="35"/>
      <c r="C128" s="187" t="s">
        <v>192</v>
      </c>
      <c r="D128" s="187" t="s">
        <v>140</v>
      </c>
      <c r="E128" s="188" t="s">
        <v>801</v>
      </c>
      <c r="F128" s="189" t="s">
        <v>802</v>
      </c>
      <c r="G128" s="190" t="s">
        <v>800</v>
      </c>
      <c r="H128" s="191">
        <v>48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782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782</v>
      </c>
      <c r="BM128" s="199" t="s">
        <v>240</v>
      </c>
    </row>
    <row r="129" spans="1:65" s="2" customFormat="1" ht="16.5" customHeight="1">
      <c r="A129" s="34"/>
      <c r="B129" s="35"/>
      <c r="C129" s="187" t="s">
        <v>199</v>
      </c>
      <c r="D129" s="187" t="s">
        <v>140</v>
      </c>
      <c r="E129" s="188" t="s">
        <v>803</v>
      </c>
      <c r="F129" s="189" t="s">
        <v>804</v>
      </c>
      <c r="G129" s="190" t="s">
        <v>800</v>
      </c>
      <c r="H129" s="191">
        <v>48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782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782</v>
      </c>
      <c r="BM129" s="199" t="s">
        <v>249</v>
      </c>
    </row>
    <row r="130" spans="1:65" s="2" customFormat="1" ht="16.5" customHeight="1">
      <c r="A130" s="34"/>
      <c r="B130" s="35"/>
      <c r="C130" s="187" t="s">
        <v>204</v>
      </c>
      <c r="D130" s="187" t="s">
        <v>140</v>
      </c>
      <c r="E130" s="188" t="s">
        <v>805</v>
      </c>
      <c r="F130" s="189" t="s">
        <v>806</v>
      </c>
      <c r="G130" s="190" t="s">
        <v>800</v>
      </c>
      <c r="H130" s="191">
        <v>2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782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782</v>
      </c>
      <c r="BM130" s="199" t="s">
        <v>259</v>
      </c>
    </row>
    <row r="131" spans="1:65" s="2" customFormat="1" ht="16.5" customHeight="1">
      <c r="A131" s="34"/>
      <c r="B131" s="35"/>
      <c r="C131" s="187" t="s">
        <v>210</v>
      </c>
      <c r="D131" s="187" t="s">
        <v>140</v>
      </c>
      <c r="E131" s="188" t="s">
        <v>807</v>
      </c>
      <c r="F131" s="189" t="s">
        <v>808</v>
      </c>
      <c r="G131" s="190" t="s">
        <v>800</v>
      </c>
      <c r="H131" s="191">
        <v>20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782</v>
      </c>
      <c r="AT131" s="199" t="s">
        <v>140</v>
      </c>
      <c r="AU131" s="199" t="s">
        <v>81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782</v>
      </c>
      <c r="BM131" s="199" t="s">
        <v>269</v>
      </c>
    </row>
    <row r="132" spans="1:65" s="2" customFormat="1" ht="16.5" customHeight="1">
      <c r="A132" s="34"/>
      <c r="B132" s="35"/>
      <c r="C132" s="187" t="s">
        <v>216</v>
      </c>
      <c r="D132" s="187" t="s">
        <v>140</v>
      </c>
      <c r="E132" s="188" t="s">
        <v>809</v>
      </c>
      <c r="F132" s="189" t="s">
        <v>810</v>
      </c>
      <c r="G132" s="190" t="s">
        <v>800</v>
      </c>
      <c r="H132" s="191">
        <v>48</v>
      </c>
      <c r="I132" s="192"/>
      <c r="J132" s="193">
        <f t="shared" si="0"/>
        <v>0</v>
      </c>
      <c r="K132" s="194"/>
      <c r="L132" s="39"/>
      <c r="M132" s="249" t="s">
        <v>1</v>
      </c>
      <c r="N132" s="250" t="s">
        <v>39</v>
      </c>
      <c r="O132" s="251"/>
      <c r="P132" s="252">
        <f t="shared" si="1"/>
        <v>0</v>
      </c>
      <c r="Q132" s="252">
        <v>0</v>
      </c>
      <c r="R132" s="252">
        <f t="shared" si="2"/>
        <v>0</v>
      </c>
      <c r="S132" s="252">
        <v>0</v>
      </c>
      <c r="T132" s="253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782</v>
      </c>
      <c r="AT132" s="199" t="s">
        <v>140</v>
      </c>
      <c r="AU132" s="199" t="s">
        <v>81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782</v>
      </c>
      <c r="BM132" s="199" t="s">
        <v>277</v>
      </c>
    </row>
    <row r="133" spans="1:65" s="2" customFormat="1" ht="6.95" customHeight="1">
      <c r="A133" s="3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39"/>
      <c r="M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</sheetData>
  <sheetProtection algorithmName="SHA-512" hashValue="pZwo5UH9FacMy3V7PT+Xgqo7suTMnPMaUyKIE/kwZ3f5Mpp55qfrpua26BcsGjU5dtr4S4DOxpSWsCrWbTkH7A==" saltValue="iIoHQ21TNwSxv7hxIaCIslXHI7T4RlZLIgzl72Lan04iyNHFq/yKnMmmPfKzlCzk5qo73oRC+tLKwrseZjzIXw==" spinCount="100000" sheet="1" objects="1" scenarios="1" formatColumns="0" formatRows="0" autoFilter="0"/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811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ROUND((SUM(BE118:BE132)),  2)</f>
        <v>0</v>
      </c>
      <c r="G33" s="34"/>
      <c r="H33" s="34"/>
      <c r="I33" s="124">
        <v>0.21</v>
      </c>
      <c r="J33" s="123">
        <f>ROUND(((SUM(BE118:BE132))*I33),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ROUND((SUM(BF118:BF132)),  2)</f>
        <v>0</v>
      </c>
      <c r="G34" s="34"/>
      <c r="H34" s="34"/>
      <c r="I34" s="124">
        <v>0.15</v>
      </c>
      <c r="J34" s="123">
        <f>ROUND(((SUM(BF118:BF132))*I34),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ROUND((SUM(BG118:BG132)),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ROUND((SUM(BH118:BH132)),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ROUND((SUM(BI118:BI132)),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901 - VON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812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813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122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296" t="str">
        <f>E7</f>
        <v>Bytový dům Mezilesí 2059 - Výměna stoupacího potrubí - I. etapa</v>
      </c>
      <c r="F108" s="297"/>
      <c r="G108" s="297"/>
      <c r="H108" s="297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99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84" t="str">
        <f>E9</f>
        <v>901 - VON</v>
      </c>
      <c r="F110" s="295"/>
      <c r="G110" s="295"/>
      <c r="H110" s="295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29" t="s">
        <v>22</v>
      </c>
      <c r="J112" s="66" t="str">
        <f>IF(J12="","",J12)</f>
        <v>20. 5. 2021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 xml:space="preserve"> </v>
      </c>
      <c r="G114" s="36"/>
      <c r="H114" s="36"/>
      <c r="I114" s="29" t="s">
        <v>29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27</v>
      </c>
      <c r="D115" s="36"/>
      <c r="E115" s="36"/>
      <c r="F115" s="27" t="str">
        <f>IF(E18="","",E18)</f>
        <v>Vyplň údaj</v>
      </c>
      <c r="G115" s="36"/>
      <c r="H115" s="36"/>
      <c r="I115" s="29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123</v>
      </c>
      <c r="D117" s="162" t="s">
        <v>58</v>
      </c>
      <c r="E117" s="162" t="s">
        <v>54</v>
      </c>
      <c r="F117" s="162" t="s">
        <v>55</v>
      </c>
      <c r="G117" s="162" t="s">
        <v>124</v>
      </c>
      <c r="H117" s="162" t="s">
        <v>125</v>
      </c>
      <c r="I117" s="162" t="s">
        <v>126</v>
      </c>
      <c r="J117" s="163" t="s">
        <v>103</v>
      </c>
      <c r="K117" s="164" t="s">
        <v>127</v>
      </c>
      <c r="L117" s="165"/>
      <c r="M117" s="75" t="s">
        <v>1</v>
      </c>
      <c r="N117" s="76" t="s">
        <v>37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36"/>
      <c r="J118" s="166">
        <f>BK118</f>
        <v>0</v>
      </c>
      <c r="K118" s="36"/>
      <c r="L118" s="39"/>
      <c r="M118" s="78"/>
      <c r="N118" s="167"/>
      <c r="O118" s="79"/>
      <c r="P118" s="168">
        <f>P119</f>
        <v>0</v>
      </c>
      <c r="Q118" s="79"/>
      <c r="R118" s="168">
        <f>R119</f>
        <v>0</v>
      </c>
      <c r="S118" s="79"/>
      <c r="T118" s="169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72</v>
      </c>
      <c r="AU118" s="17" t="s">
        <v>105</v>
      </c>
      <c r="BK118" s="170">
        <f>BK119</f>
        <v>0</v>
      </c>
    </row>
    <row r="119" spans="1:65" s="12" customFormat="1" ht="25.9" customHeight="1">
      <c r="B119" s="171"/>
      <c r="C119" s="172"/>
      <c r="D119" s="173" t="s">
        <v>72</v>
      </c>
      <c r="E119" s="174" t="s">
        <v>598</v>
      </c>
      <c r="F119" s="174" t="s">
        <v>598</v>
      </c>
      <c r="G119" s="172"/>
      <c r="H119" s="172"/>
      <c r="I119" s="175"/>
      <c r="J119" s="176">
        <f>BK119</f>
        <v>0</v>
      </c>
      <c r="K119" s="172"/>
      <c r="L119" s="177"/>
      <c r="M119" s="178"/>
      <c r="N119" s="179"/>
      <c r="O119" s="179"/>
      <c r="P119" s="180">
        <f>P120</f>
        <v>0</v>
      </c>
      <c r="Q119" s="179"/>
      <c r="R119" s="180">
        <f>R120</f>
        <v>0</v>
      </c>
      <c r="S119" s="179"/>
      <c r="T119" s="181">
        <f>T120</f>
        <v>0</v>
      </c>
      <c r="AR119" s="182" t="s">
        <v>144</v>
      </c>
      <c r="AT119" s="183" t="s">
        <v>72</v>
      </c>
      <c r="AU119" s="183" t="s">
        <v>73</v>
      </c>
      <c r="AY119" s="182" t="s">
        <v>137</v>
      </c>
      <c r="BK119" s="184">
        <f>BK120</f>
        <v>0</v>
      </c>
    </row>
    <row r="120" spans="1:65" s="12" customFormat="1" ht="22.9" customHeight="1">
      <c r="B120" s="171"/>
      <c r="C120" s="172"/>
      <c r="D120" s="173" t="s">
        <v>72</v>
      </c>
      <c r="E120" s="185" t="s">
        <v>814</v>
      </c>
      <c r="F120" s="185" t="s">
        <v>815</v>
      </c>
      <c r="G120" s="172"/>
      <c r="H120" s="172"/>
      <c r="I120" s="175"/>
      <c r="J120" s="186">
        <f>BK120</f>
        <v>0</v>
      </c>
      <c r="K120" s="172"/>
      <c r="L120" s="177"/>
      <c r="M120" s="178"/>
      <c r="N120" s="179"/>
      <c r="O120" s="179"/>
      <c r="P120" s="180">
        <f>SUM(P121:P132)</f>
        <v>0</v>
      </c>
      <c r="Q120" s="179"/>
      <c r="R120" s="180">
        <f>SUM(R121:R132)</f>
        <v>0</v>
      </c>
      <c r="S120" s="179"/>
      <c r="T120" s="181">
        <f>SUM(T121:T132)</f>
        <v>0</v>
      </c>
      <c r="AR120" s="182" t="s">
        <v>144</v>
      </c>
      <c r="AT120" s="183" t="s">
        <v>72</v>
      </c>
      <c r="AU120" s="183" t="s">
        <v>81</v>
      </c>
      <c r="AY120" s="182" t="s">
        <v>137</v>
      </c>
      <c r="BK120" s="184">
        <f>SUM(BK121:BK132)</f>
        <v>0</v>
      </c>
    </row>
    <row r="121" spans="1:65" s="2" customFormat="1" ht="16.5" customHeight="1">
      <c r="A121" s="34"/>
      <c r="B121" s="35"/>
      <c r="C121" s="187" t="s">
        <v>81</v>
      </c>
      <c r="D121" s="187" t="s">
        <v>140</v>
      </c>
      <c r="E121" s="188" t="s">
        <v>816</v>
      </c>
      <c r="F121" s="189" t="s">
        <v>817</v>
      </c>
      <c r="G121" s="190" t="s">
        <v>213</v>
      </c>
      <c r="H121" s="191">
        <v>1</v>
      </c>
      <c r="I121" s="192"/>
      <c r="J121" s="193">
        <f t="shared" ref="J121:J132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32" si="1">O121*H121</f>
        <v>0</v>
      </c>
      <c r="Q121" s="197">
        <v>0</v>
      </c>
      <c r="R121" s="197">
        <f t="shared" ref="R121:R132" si="2">Q121*H121</f>
        <v>0</v>
      </c>
      <c r="S121" s="197">
        <v>0</v>
      </c>
      <c r="T121" s="198">
        <f t="shared" ref="T121:T132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818</v>
      </c>
      <c r="AT121" s="199" t="s">
        <v>140</v>
      </c>
      <c r="AU121" s="199" t="s">
        <v>145</v>
      </c>
      <c r="AY121" s="17" t="s">
        <v>137</v>
      </c>
      <c r="BE121" s="200">
        <f t="shared" ref="BE121:BE132" si="4">IF(N121="základní",J121,0)</f>
        <v>0</v>
      </c>
      <c r="BF121" s="200">
        <f t="shared" ref="BF121:BF132" si="5">IF(N121="snížená",J121,0)</f>
        <v>0</v>
      </c>
      <c r="BG121" s="200">
        <f t="shared" ref="BG121:BG132" si="6">IF(N121="zákl. přenesená",J121,0)</f>
        <v>0</v>
      </c>
      <c r="BH121" s="200">
        <f t="shared" ref="BH121:BH132" si="7">IF(N121="sníž. přenesená",J121,0)</f>
        <v>0</v>
      </c>
      <c r="BI121" s="200">
        <f t="shared" ref="BI121:BI132" si="8">IF(N121="nulová",J121,0)</f>
        <v>0</v>
      </c>
      <c r="BJ121" s="17" t="s">
        <v>145</v>
      </c>
      <c r="BK121" s="200">
        <f t="shared" ref="BK121:BK132" si="9">ROUND(I121*H121,2)</f>
        <v>0</v>
      </c>
      <c r="BL121" s="17" t="s">
        <v>818</v>
      </c>
      <c r="BM121" s="199" t="s">
        <v>819</v>
      </c>
    </row>
    <row r="122" spans="1:65" s="2" customFormat="1" ht="16.5" customHeight="1">
      <c r="A122" s="34"/>
      <c r="B122" s="35"/>
      <c r="C122" s="187" t="s">
        <v>145</v>
      </c>
      <c r="D122" s="187" t="s">
        <v>140</v>
      </c>
      <c r="E122" s="188" t="s">
        <v>820</v>
      </c>
      <c r="F122" s="189" t="s">
        <v>821</v>
      </c>
      <c r="G122" s="190" t="s">
        <v>213</v>
      </c>
      <c r="H122" s="191">
        <v>1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818</v>
      </c>
      <c r="AT122" s="199" t="s">
        <v>140</v>
      </c>
      <c r="AU122" s="199" t="s">
        <v>145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818</v>
      </c>
      <c r="BM122" s="199" t="s">
        <v>822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823</v>
      </c>
      <c r="F123" s="189" t="s">
        <v>824</v>
      </c>
      <c r="G123" s="190" t="s">
        <v>213</v>
      </c>
      <c r="H123" s="191">
        <v>1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818</v>
      </c>
      <c r="AT123" s="199" t="s">
        <v>140</v>
      </c>
      <c r="AU123" s="199" t="s">
        <v>145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818</v>
      </c>
      <c r="BM123" s="199" t="s">
        <v>825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826</v>
      </c>
      <c r="F124" s="189" t="s">
        <v>827</v>
      </c>
      <c r="G124" s="190" t="s">
        <v>213</v>
      </c>
      <c r="H124" s="191">
        <v>1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818</v>
      </c>
      <c r="AT124" s="199" t="s">
        <v>140</v>
      </c>
      <c r="AU124" s="199" t="s">
        <v>145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818</v>
      </c>
      <c r="BM124" s="199" t="s">
        <v>828</v>
      </c>
    </row>
    <row r="125" spans="1:65" s="2" customFormat="1" ht="16.5" customHeight="1">
      <c r="A125" s="34"/>
      <c r="B125" s="35"/>
      <c r="C125" s="187" t="s">
        <v>168</v>
      </c>
      <c r="D125" s="187" t="s">
        <v>140</v>
      </c>
      <c r="E125" s="188" t="s">
        <v>829</v>
      </c>
      <c r="F125" s="189" t="s">
        <v>830</v>
      </c>
      <c r="G125" s="190" t="s">
        <v>213</v>
      </c>
      <c r="H125" s="191">
        <v>1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818</v>
      </c>
      <c r="AT125" s="199" t="s">
        <v>140</v>
      </c>
      <c r="AU125" s="199" t="s">
        <v>145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818</v>
      </c>
      <c r="BM125" s="199" t="s">
        <v>831</v>
      </c>
    </row>
    <row r="126" spans="1:65" s="2" customFormat="1" ht="16.5" customHeight="1">
      <c r="A126" s="34"/>
      <c r="B126" s="35"/>
      <c r="C126" s="187" t="s">
        <v>166</v>
      </c>
      <c r="D126" s="187" t="s">
        <v>140</v>
      </c>
      <c r="E126" s="188" t="s">
        <v>832</v>
      </c>
      <c r="F126" s="189" t="s">
        <v>833</v>
      </c>
      <c r="G126" s="190" t="s">
        <v>213</v>
      </c>
      <c r="H126" s="191">
        <v>1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818</v>
      </c>
      <c r="AT126" s="199" t="s">
        <v>140</v>
      </c>
      <c r="AU126" s="199" t="s">
        <v>145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818</v>
      </c>
      <c r="BM126" s="199" t="s">
        <v>834</v>
      </c>
    </row>
    <row r="127" spans="1:65" s="2" customFormat="1" ht="16.5" customHeight="1">
      <c r="A127" s="34"/>
      <c r="B127" s="35"/>
      <c r="C127" s="187" t="s">
        <v>178</v>
      </c>
      <c r="D127" s="187" t="s">
        <v>140</v>
      </c>
      <c r="E127" s="188" t="s">
        <v>835</v>
      </c>
      <c r="F127" s="189" t="s">
        <v>836</v>
      </c>
      <c r="G127" s="190" t="s">
        <v>213</v>
      </c>
      <c r="H127" s="191">
        <v>1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818</v>
      </c>
      <c r="AT127" s="199" t="s">
        <v>140</v>
      </c>
      <c r="AU127" s="199" t="s">
        <v>145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818</v>
      </c>
      <c r="BM127" s="199" t="s">
        <v>837</v>
      </c>
    </row>
    <row r="128" spans="1:65" s="2" customFormat="1" ht="16.5" customHeight="1">
      <c r="A128" s="34"/>
      <c r="B128" s="35"/>
      <c r="C128" s="187" t="s">
        <v>183</v>
      </c>
      <c r="D128" s="187" t="s">
        <v>140</v>
      </c>
      <c r="E128" s="188" t="s">
        <v>838</v>
      </c>
      <c r="F128" s="189" t="s">
        <v>839</v>
      </c>
      <c r="G128" s="190" t="s">
        <v>213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818</v>
      </c>
      <c r="AT128" s="199" t="s">
        <v>140</v>
      </c>
      <c r="AU128" s="199" t="s">
        <v>145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818</v>
      </c>
      <c r="BM128" s="199" t="s">
        <v>840</v>
      </c>
    </row>
    <row r="129" spans="1:65" s="2" customFormat="1" ht="16.5" customHeight="1">
      <c r="A129" s="34"/>
      <c r="B129" s="35"/>
      <c r="C129" s="187" t="s">
        <v>188</v>
      </c>
      <c r="D129" s="187" t="s">
        <v>140</v>
      </c>
      <c r="E129" s="188" t="s">
        <v>841</v>
      </c>
      <c r="F129" s="189" t="s">
        <v>842</v>
      </c>
      <c r="G129" s="190" t="s">
        <v>213</v>
      </c>
      <c r="H129" s="191">
        <v>1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818</v>
      </c>
      <c r="AT129" s="199" t="s">
        <v>140</v>
      </c>
      <c r="AU129" s="199" t="s">
        <v>145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818</v>
      </c>
      <c r="BM129" s="199" t="s">
        <v>843</v>
      </c>
    </row>
    <row r="130" spans="1:65" s="2" customFormat="1" ht="16.5" customHeight="1">
      <c r="A130" s="34"/>
      <c r="B130" s="35"/>
      <c r="C130" s="187" t="s">
        <v>192</v>
      </c>
      <c r="D130" s="187" t="s">
        <v>140</v>
      </c>
      <c r="E130" s="188" t="s">
        <v>844</v>
      </c>
      <c r="F130" s="189" t="s">
        <v>845</v>
      </c>
      <c r="G130" s="190" t="s">
        <v>213</v>
      </c>
      <c r="H130" s="191">
        <v>1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818</v>
      </c>
      <c r="AT130" s="199" t="s">
        <v>140</v>
      </c>
      <c r="AU130" s="199" t="s">
        <v>145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818</v>
      </c>
      <c r="BM130" s="199" t="s">
        <v>846</v>
      </c>
    </row>
    <row r="131" spans="1:65" s="2" customFormat="1" ht="16.5" customHeight="1">
      <c r="A131" s="34"/>
      <c r="B131" s="35"/>
      <c r="C131" s="187" t="s">
        <v>199</v>
      </c>
      <c r="D131" s="187" t="s">
        <v>140</v>
      </c>
      <c r="E131" s="188" t="s">
        <v>847</v>
      </c>
      <c r="F131" s="189" t="s">
        <v>848</v>
      </c>
      <c r="G131" s="190" t="s">
        <v>213</v>
      </c>
      <c r="H131" s="191">
        <v>1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818</v>
      </c>
      <c r="AT131" s="199" t="s">
        <v>140</v>
      </c>
      <c r="AU131" s="199" t="s">
        <v>145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818</v>
      </c>
      <c r="BM131" s="199" t="s">
        <v>849</v>
      </c>
    </row>
    <row r="132" spans="1:65" s="2" customFormat="1" ht="21.75" customHeight="1">
      <c r="A132" s="34"/>
      <c r="B132" s="35"/>
      <c r="C132" s="187" t="s">
        <v>204</v>
      </c>
      <c r="D132" s="187" t="s">
        <v>140</v>
      </c>
      <c r="E132" s="188" t="s">
        <v>850</v>
      </c>
      <c r="F132" s="189" t="s">
        <v>851</v>
      </c>
      <c r="G132" s="190" t="s">
        <v>213</v>
      </c>
      <c r="H132" s="191">
        <v>1</v>
      </c>
      <c r="I132" s="192"/>
      <c r="J132" s="193">
        <f t="shared" si="0"/>
        <v>0</v>
      </c>
      <c r="K132" s="194"/>
      <c r="L132" s="39"/>
      <c r="M132" s="249" t="s">
        <v>1</v>
      </c>
      <c r="N132" s="250" t="s">
        <v>39</v>
      </c>
      <c r="O132" s="251"/>
      <c r="P132" s="252">
        <f t="shared" si="1"/>
        <v>0</v>
      </c>
      <c r="Q132" s="252">
        <v>0</v>
      </c>
      <c r="R132" s="252">
        <f t="shared" si="2"/>
        <v>0</v>
      </c>
      <c r="S132" s="252">
        <v>0</v>
      </c>
      <c r="T132" s="253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818</v>
      </c>
      <c r="AT132" s="199" t="s">
        <v>140</v>
      </c>
      <c r="AU132" s="199" t="s">
        <v>145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818</v>
      </c>
      <c r="BM132" s="199" t="s">
        <v>852</v>
      </c>
    </row>
    <row r="133" spans="1:65" s="2" customFormat="1" ht="6.95" customHeight="1">
      <c r="A133" s="3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39"/>
      <c r="M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</sheetData>
  <sheetProtection algorithmName="SHA-512" hashValue="uE/EtGdtTwPA9UfjsB4BC0CAtctbg46eMziK7mQJk4hR0PjPihWdAJROZQx6c+o6YDntPo87oFxIjwEzRn6wqQ==" saltValue="YiSHvhA3VbGo+KHXitTbAkJioEiXaKBMuRwq8ZcRlBqu9CfBHM0X/fedLMNNvOBeBcLL7JYFJBmRKt0F3CxFJg==" spinCount="100000" sheet="1" objects="1" scenarios="1" formatColumns="0" formatRows="0" autoFilter="0"/>
  <autoFilter ref="C117:K132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2021-05-20T05:14:50Z</dcterms:created>
  <dcterms:modified xsi:type="dcterms:W3CDTF">2021-05-20T06:46:14Z</dcterms:modified>
</cp:coreProperties>
</file>