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L:\Tabulka\__INVESTICE A OPRAVY__\Komunikace\rekonstrukce komunikací Božanovská II\2022_zárubní zeď Podůlší II\VŘ\Zadávací dokumentace\"/>
    </mc:Choice>
  </mc:AlternateContent>
  <xr:revisionPtr revIDLastSave="0" documentId="8_{DC6D50DA-FE53-4923-87E1-E01B095EE076}" xr6:coauthVersionLast="47" xr6:coauthVersionMax="47" xr10:uidLastSave="{00000000-0000-0000-0000-000000000000}"/>
  <bookViews>
    <workbookView xWindow="-120" yWindow="-120" windowWidth="29040" windowHeight="15840"/>
  </bookViews>
  <sheets>
    <sheet name="Rekapitulace" sheetId="1" r:id="rId1"/>
    <sheet name="SO 000" sheetId="2" r:id="rId2"/>
    <sheet name="SO 001" sheetId="3" r:id="rId3"/>
    <sheet name="SO 201_SO 201.1" sheetId="5" r:id="rId4"/>
    <sheet name="SO 201_SO 201.2" sheetId="6" r:id="rId5"/>
    <sheet name="SO 80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2" l="1"/>
  <c r="O9" i="2"/>
  <c r="I13" i="2"/>
  <c r="O13" i="2"/>
  <c r="O17" i="2"/>
  <c r="I21" i="2"/>
  <c r="O21" i="2"/>
  <c r="I25" i="2"/>
  <c r="O25" i="2"/>
  <c r="I29" i="2"/>
  <c r="O29" i="2"/>
  <c r="I33" i="2"/>
  <c r="O33" i="2"/>
  <c r="I37" i="2"/>
  <c r="O37" i="2"/>
  <c r="I9" i="3"/>
  <c r="O9" i="3"/>
  <c r="R8" i="3"/>
  <c r="O8" i="3"/>
  <c r="O14" i="3"/>
  <c r="I18" i="3"/>
  <c r="O18" i="3"/>
  <c r="I10" i="5"/>
  <c r="O10" i="5"/>
  <c r="I14" i="5"/>
  <c r="O14" i="5"/>
  <c r="O19" i="5"/>
  <c r="I23" i="5"/>
  <c r="O23" i="5"/>
  <c r="I27" i="5"/>
  <c r="O27" i="5"/>
  <c r="I31" i="5"/>
  <c r="O31" i="5"/>
  <c r="I36" i="5"/>
  <c r="O36" i="5"/>
  <c r="I40" i="5"/>
  <c r="O40" i="5"/>
  <c r="I44" i="5"/>
  <c r="Q35" i="5"/>
  <c r="I35" i="5"/>
  <c r="I48" i="5"/>
  <c r="O48" i="5"/>
  <c r="I52" i="5"/>
  <c r="O52" i="5"/>
  <c r="I56" i="5"/>
  <c r="O56" i="5"/>
  <c r="I61" i="5"/>
  <c r="O61" i="5"/>
  <c r="I65" i="5"/>
  <c r="O65" i="5"/>
  <c r="I69" i="5"/>
  <c r="O69" i="5"/>
  <c r="I74" i="5"/>
  <c r="I78" i="5"/>
  <c r="O78" i="5"/>
  <c r="I82" i="5"/>
  <c r="O82" i="5"/>
  <c r="I86" i="5"/>
  <c r="I87" i="5"/>
  <c r="Q86" i="5"/>
  <c r="I91" i="5"/>
  <c r="O91" i="5"/>
  <c r="I96" i="5"/>
  <c r="O96" i="5"/>
  <c r="I100" i="5"/>
  <c r="O100" i="5"/>
  <c r="I105" i="5"/>
  <c r="O105" i="5"/>
  <c r="I109" i="5"/>
  <c r="O109" i="5"/>
  <c r="I113" i="5"/>
  <c r="O113" i="5"/>
  <c r="I117" i="5"/>
  <c r="O117" i="5"/>
  <c r="I121" i="5"/>
  <c r="O121" i="5"/>
  <c r="I125" i="5"/>
  <c r="O125" i="5"/>
  <c r="Q9" i="6"/>
  <c r="I9" i="6"/>
  <c r="R9" i="6"/>
  <c r="O9" i="6"/>
  <c r="I10" i="6"/>
  <c r="O10" i="6"/>
  <c r="O15" i="6"/>
  <c r="I19" i="6"/>
  <c r="O19" i="6"/>
  <c r="I23" i="6"/>
  <c r="O23" i="6"/>
  <c r="I27" i="6"/>
  <c r="O27" i="6"/>
  <c r="I31" i="6"/>
  <c r="O31" i="6"/>
  <c r="I36" i="6"/>
  <c r="I41" i="6"/>
  <c r="O41" i="6"/>
  <c r="R40" i="6"/>
  <c r="O40" i="6"/>
  <c r="Q45" i="6"/>
  <c r="I45" i="6"/>
  <c r="I46" i="6"/>
  <c r="O46" i="6"/>
  <c r="I50" i="6"/>
  <c r="O50" i="6"/>
  <c r="R45" i="6"/>
  <c r="O45" i="6"/>
  <c r="I54" i="6"/>
  <c r="O54" i="6"/>
  <c r="I58" i="6"/>
  <c r="O58" i="6"/>
  <c r="Q8" i="9"/>
  <c r="I8" i="9"/>
  <c r="I9" i="9"/>
  <c r="O9" i="9"/>
  <c r="R8" i="9"/>
  <c r="O8" i="9"/>
  <c r="I18" i="9"/>
  <c r="O18" i="9"/>
  <c r="I22" i="9"/>
  <c r="O22" i="9"/>
  <c r="I26" i="9"/>
  <c r="O26" i="9"/>
  <c r="I30" i="9"/>
  <c r="O30" i="9"/>
  <c r="I34" i="9"/>
  <c r="O34" i="9"/>
  <c r="I13" i="3"/>
  <c r="I3" i="3"/>
  <c r="Q8" i="3"/>
  <c r="I8" i="3"/>
  <c r="I8" i="2"/>
  <c r="Q13" i="9"/>
  <c r="I13" i="9"/>
  <c r="I3" i="9"/>
  <c r="C14" i="1"/>
  <c r="Q14" i="6"/>
  <c r="I14" i="6"/>
  <c r="O74" i="5"/>
  <c r="R73" i="5"/>
  <c r="O73" i="5"/>
  <c r="Q73" i="5"/>
  <c r="I73" i="5"/>
  <c r="R8" i="2"/>
  <c r="O8" i="2"/>
  <c r="O2" i="2"/>
  <c r="Q40" i="6"/>
  <c r="I40" i="6"/>
  <c r="Q104" i="5"/>
  <c r="I104" i="5"/>
  <c r="O87" i="5"/>
  <c r="R86" i="5"/>
  <c r="O86" i="5"/>
  <c r="Q60" i="5"/>
  <c r="I60" i="5"/>
  <c r="R35" i="5"/>
  <c r="O35" i="5"/>
  <c r="Q9" i="5"/>
  <c r="I9" i="5"/>
  <c r="R13" i="3"/>
  <c r="O13" i="3"/>
  <c r="O2" i="3"/>
  <c r="Q8" i="2"/>
  <c r="R18" i="5"/>
  <c r="O18" i="5"/>
  <c r="R104" i="5"/>
  <c r="O104" i="5"/>
  <c r="R60" i="5"/>
  <c r="O60" i="5"/>
  <c r="Q18" i="5"/>
  <c r="I18" i="5"/>
  <c r="O14" i="9"/>
  <c r="R13" i="9"/>
  <c r="O13" i="9"/>
  <c r="O2" i="9"/>
  <c r="D14" i="1"/>
  <c r="O36" i="6"/>
  <c r="R35" i="6"/>
  <c r="O35" i="6"/>
  <c r="Q35" i="6"/>
  <c r="I35" i="6"/>
  <c r="Q95" i="5"/>
  <c r="I95" i="5"/>
  <c r="O44" i="5"/>
  <c r="Q13" i="3"/>
  <c r="R14" i="6"/>
  <c r="O14" i="6"/>
  <c r="R95" i="5"/>
  <c r="O95" i="5"/>
  <c r="R9" i="5"/>
  <c r="O9" i="5"/>
  <c r="O2" i="5"/>
  <c r="D12" i="1"/>
  <c r="I3" i="2"/>
  <c r="C10" i="1"/>
  <c r="D10" i="1"/>
  <c r="I3" i="6"/>
  <c r="C13" i="1"/>
  <c r="C11" i="1"/>
  <c r="D11" i="1"/>
  <c r="O2" i="6"/>
  <c r="D13" i="1"/>
  <c r="E14" i="1"/>
  <c r="E10" i="1"/>
  <c r="I3" i="5"/>
  <c r="C12" i="1"/>
  <c r="E12" i="1"/>
  <c r="E11" i="1"/>
  <c r="E13" i="1"/>
  <c r="C6" i="1"/>
  <c r="C7" i="1"/>
</calcChain>
</file>

<file path=xl/sharedStrings.xml><?xml version="1.0" encoding="utf-8"?>
<sst xmlns="http://schemas.openxmlformats.org/spreadsheetml/2006/main" count="1037" uniqueCount="329">
  <si>
    <t>Firma: AFRY CZ s.r.o.</t>
  </si>
  <si>
    <t>Soupis objektů s DPH</t>
  </si>
  <si>
    <t>Stavba: 2017/0137 - Rekonstrukce ulice Podůlší II</t>
  </si>
  <si>
    <t>Varianta: ZŘ - Základní řešení</t>
  </si>
  <si>
    <t>Odbytová cena:</t>
  </si>
  <si>
    <t>OC+DPH:</t>
  </si>
  <si>
    <t>Objekt</t>
  </si>
  <si>
    <t>Popis</t>
  </si>
  <si>
    <t>OC</t>
  </si>
  <si>
    <t>DPH</t>
  </si>
  <si>
    <t>OC+DPH</t>
  </si>
  <si>
    <t>ASPE10</t>
  </si>
  <si>
    <t>S</t>
  </si>
  <si>
    <t>Příloha k formuláři pro ocenění nabídky</t>
  </si>
  <si>
    <t xml:space="preserve">Stavba: </t>
  </si>
  <si>
    <t>2017/0137</t>
  </si>
  <si>
    <t>Rekonstrukce ulice Podůlší II</t>
  </si>
  <si>
    <t>O</t>
  </si>
  <si>
    <t>Rozpočet:</t>
  </si>
  <si>
    <t>Zatřídění JKSO:</t>
  </si>
  <si>
    <t>0,00</t>
  </si>
  <si>
    <t>15,00</t>
  </si>
  <si>
    <t>21,00</t>
  </si>
  <si>
    <t>3</t>
  </si>
  <si>
    <t>2</t>
  </si>
  <si>
    <t>SO 000</t>
  </si>
  <si>
    <t>Všeobecné konstrukce a práce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</si>
  <si>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</si>
  <si>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</si>
  <si>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</si>
  <si>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</si>
  <si>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</si>
  <si>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</si>
  <si>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</si>
  <si>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</si>
  <si>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</si>
  <si>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</si>
  <si>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</si>
  <si>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</si>
  <si>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Cena</t>
  </si>
  <si>
    <t>Jednotková</t>
  </si>
  <si>
    <t>9</t>
  </si>
  <si>
    <t>Celkem</t>
  </si>
  <si>
    <t>10</t>
  </si>
  <si>
    <t>SD</t>
  </si>
  <si>
    <t>P</t>
  </si>
  <si>
    <t>02620</t>
  </si>
  <si>
    <t/>
  </si>
  <si>
    <t>ZKOUŠENÍ KONSTRUKCÍ A PRACÍ NEZÁVISLOU ZKUŠEBNOU</t>
  </si>
  <si>
    <t>KPL</t>
  </si>
  <si>
    <t>PP</t>
  </si>
  <si>
    <t>Statické zatěžovací zkoušky pro zjištění únosnosti podloží  dle pokynu TDI</t>
  </si>
  <si>
    <t>VV</t>
  </si>
  <si>
    <t>2=2.000 [A] 
Celkem: A=2.000 [B]</t>
  </si>
  <si>
    <t>TS</t>
  </si>
  <si>
    <t>zahrnuje veškeré náklady spojené s objednatelem požadovanými zkouškami</t>
  </si>
  <si>
    <t>02710</t>
  </si>
  <si>
    <t>POMOC PRÁCE ZŘÍZ NEBO ZAJIŠŤ OBJÍŽĎKY A PŘÍSTUP CESTY</t>
  </si>
  <si>
    <t>DIO v průběhu celé stavby včetně odsouhlasení PD podle příslušné legislativy pro všechny SO stavby a v souladu s odsouhlaseným harmonogramem stavebních prací včetně instalace, udržby a demontáže DZ pro jednotlivé etapy stavebních prací</t>
  </si>
  <si>
    <t>1=1.000 [A] 
Celkem: A=1.000 [B]</t>
  </si>
  <si>
    <t>zahrnuje veškeré náklady spojené s objednatelem požadovanými zařízeními</t>
  </si>
  <si>
    <t>02811</t>
  </si>
  <si>
    <t>PRŮZKUMNÉ PRÁCE GEOTECHNICKÉ NA POVRCHU</t>
  </si>
  <si>
    <t>Doplňující IG průzkum při založení a IG upřesnění OZ  předpoklad 1ks posudků 
Přítomnost geologa u  základové spáry</t>
  </si>
  <si>
    <t>zahrnuje veškeré náklady spojené s objednatelem požadovanými pracemi</t>
  </si>
  <si>
    <t>02910</t>
  </si>
  <si>
    <t>OSTATNÍ POŽADAVKY - ZEMĚMĚŘIČSKÁ MĚŘENÍ</t>
  </si>
  <si>
    <t>Geodetická činnost před výstavbou, v průběhu provádění stavebních prací (geodet zhotovitele stavby) včetně vytyčení stavby a skutečného zjištění průběhu inženýrských sítí. Součástí je vybudování potřebné vytyčovací sítě.</t>
  </si>
  <si>
    <t>zahrnuje veškeré náklady spojené s objednatelem požadovanými pracemi,   
- pro stanovení orientační investorské ceny určete jednotkovou cenu jako 1% odhadované ceny stavby</t>
  </si>
  <si>
    <t>02911</t>
  </si>
  <si>
    <t>OSTATNÍ POŽADAVKY - GEODETICKÉ ZAMĚŘENÍ</t>
  </si>
  <si>
    <t>Zeměření stavby po dokončení prací. 
Bude sloužit jako podklad pro DSPS</t>
  </si>
  <si>
    <t>7</t>
  </si>
  <si>
    <t>02944</t>
  </si>
  <si>
    <t>OSTAT POŽADAVKY - DOKUMENTACE SKUTEČ PROVEDENÍ V DIGIT FORMĚ</t>
  </si>
  <si>
    <t>Dokumentace skutečného provedení stavby ve smyslu § 125 odst. 6 stavebního zákona, dle kap. 12 Směrnice pro dokumentaci staveb pozemních komunikací (SDS PK) (2/2007),  vč. dodatku č. 1 (12/2009) v rozsahu dle kap. 6 Technických kvalitativních podmínek pro dokumentaci staveb pozemních komunikací (TKP-D) (8/2006), příloha č. 6. Součástí je předání dokumentace v tištěné podobě a předání 1 x v digitální podobě (rozsah a uspořádání odpovídající podobě tištěné) v uzavřeném (PDF) a otevřeném formátu (DWG, XLS, DOC, apod.).</t>
  </si>
  <si>
    <t>8</t>
  </si>
  <si>
    <t>02945</t>
  </si>
  <si>
    <t>OSTAT POŽADAVKY - GEOMETRICKÝ PLÁN</t>
  </si>
  <si>
    <t>Geodetické zaměření skutečného provedení stavby vložené na podkladu katastrální mapy, v případě zásahu do cizích pozemků Geometrický plán potvrzený katastrálním úřadem. (Zajištění geometrických plánů skutečného provedení objektů a inženýrských sítí  a geometrických plánů věcných břemen v požadovaném formátu s hranicemi pozemků jako podklad pro vklad do katastrální mapy pro evidenci změn na katastrálním úřadu. Tato dokumentace bude potvrzena příslušným katastrálním úřadem a předána v 6 ti vyhotovení v termínu dle potřeb investora). 
Čerpáno na pokyn TDI</t>
  </si>
  <si>
    <t>položka zahrnuje:         
- přípravu podkladů, vyhotovení žádosti pro vklad na katastrální úřad  
- polní práce spojené s vyhotovením geometrického plánu  
- výpočetní a grafické kancelářské práce  
- úřední ověření výsledného elaborátu  
- schválení návrhu vkladu do katastru nemovitostí příslušným katastrálním úřadem</t>
  </si>
  <si>
    <t>KUS</t>
  </si>
  <si>
    <t>03100</t>
  </si>
  <si>
    <t>ZAŘÍZENÍ STAVENIŠTĚ - ZŘÍZENÍ, PROVOZ, DEMONTÁŽ</t>
  </si>
  <si>
    <t>Náklady na úmístění stavby:                                                      
Technická specifikace: Kompletní zařízení staveniště pro celou stavbu  včetně zajištění potřebných povolení a rozhodnutí. 
Položka zahrnuje náklady spojené se staveništními komunikacemi, oplocením staveniště,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 Poplatky a náklady spojené se záborem veřejného prostranství a s tím související dopravní značení a zabezpečení pracoviště. Poplatky a náklady za spotřebované energie, plyn a vodu atd. v době výstavby až do předání díla. Zajištění údržby veřejných komunikací a komunikací pro pěší v průběhu celé stavby, včetně případné zimní údržby.</t>
  </si>
  <si>
    <t>zahrnuje objednatelem povolené náklady na pořízení (event. pronájem), provozování, udržování a likvidaci zhotovitelova zařízení</t>
  </si>
  <si>
    <t>SO 001</t>
  </si>
  <si>
    <t>Příprava staveniště</t>
  </si>
  <si>
    <t>014102</t>
  </si>
  <si>
    <t>POPLATKY ZA SKLÁDKU</t>
  </si>
  <si>
    <t>T</t>
  </si>
  <si>
    <t>ŽB konstrukce (2,5 t/m3)</t>
  </si>
  <si>
    <t>96711: 1,19=1.190 [A] 
Celkem: A*2,5=2.975 [B]</t>
  </si>
  <si>
    <t>zahrnuje veškeré poplatky provozovateli skládky související s uložením odpadu na skládce.</t>
  </si>
  <si>
    <t>Zemní práce</t>
  </si>
  <si>
    <t>11120</t>
  </si>
  <si>
    <t>ODSTRANĚNÍ KŘOVIN</t>
  </si>
  <si>
    <t>M2</t>
  </si>
  <si>
    <t>Vč. likvidace dřevní hmoty 
Plocha odečtena digitálně ze situace</t>
  </si>
  <si>
    <t>143=143.000 [A] 
Celkem: A=143.000 [B]</t>
  </si>
  <si>
    <t>odstranění křovin a stromů do průměru 100 mm 
doprava dřevin bez ohledu na vzdálenost 
spálení na hromadách nebo štěpkování</t>
  </si>
  <si>
    <t>18481</t>
  </si>
  <si>
    <t>OCHRANA STROMŮ BEDNĚNÍM</t>
  </si>
  <si>
    <t>Plocha odečtena digitálně ze situace</t>
  </si>
  <si>
    <t>16=16.000 [A] 
Celkem: A=16.000 [B]</t>
  </si>
  <si>
    <t>položka zahrnuje veškerý materiál, výrobky a polotovary, včetně mimostaveništní a vnitrostaveništní dopravy (rovněž přesuny), včetně naložení a složení, případně s uložením</t>
  </si>
  <si>
    <t>Ostatní konstrukce a práce</t>
  </si>
  <si>
    <t>M3</t>
  </si>
  <si>
    <t>Zemina (2,0 t/m3)</t>
  </si>
  <si>
    <t>11</t>
  </si>
  <si>
    <t>M</t>
  </si>
  <si>
    <t>12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</si>
  <si>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</si>
  <si>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13</t>
  </si>
  <si>
    <t>14</t>
  </si>
  <si>
    <t>17120</t>
  </si>
  <si>
    <t>ULOŽENÍ SYPANINY DO NÁSYPŮ A NA SKLÁDKY BEZ ZHUTNĚNÍ</t>
  </si>
  <si>
    <t>položka zahrnuje: 
- kompletní provedení zemní konstrukce do předepsaného tvaru 
- ošetření úložiště po celou dobu práce v něm vč. klimatických opatření 
- ztížení v okolí vedení, konstrukcí a objektů a jejich dočasné zajištění 
- ztížení provádění ve ztížených podmínkách a stísněných prostorech 
- ztížené ukládání sypaniny pod vodu 
- ukládání po vrstvách a po jiných nutných částech (figurách) vč. dosypávek 
- spouštění a nošení materiálu 
- úprava, očištění a ochrana podloží a svahů 
- svahování, uzavírání povrchů svahů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</si>
  <si>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15</t>
  </si>
  <si>
    <t>17180</t>
  </si>
  <si>
    <t>ULOŽENÍ SYPANINY DO NÁSYPŮ Z NAKUPOVANÝCH MATERIÁLŮ</t>
  </si>
  <si>
    <t>položka zahrnuje: 
- kompletní provedení zemní konstrukce (násypového tělesa včetně aktivní zóny)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</si>
  <si>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Základy</t>
  </si>
  <si>
    <t>16</t>
  </si>
  <si>
    <t>17</t>
  </si>
  <si>
    <t>položka zahrnuje dodávku předepsaného kameniva, mimostaveništní a vnitrostaveništní dopravu a jeho uložení 
není-li v zadávací dokumentaci uvedeno jinak, jedná se o nakupovaný materiál</t>
  </si>
  <si>
    <t>18</t>
  </si>
  <si>
    <t>21461</t>
  </si>
  <si>
    <t>SEPARAČNÍ GEOTEXTILIE</t>
  </si>
  <si>
    <t>Položka zahrnuje: 
- dodávku předepsané geotextilie 
- úpravu, očištění a ochranu podkladu 
- přichycení k podkladu, případně zatížení 
- úpravy spojů a zajištění okrajů 
- úpravy pro odvodnění 
- nutné přesahy 
- mimostaveništní a vnitrostaveništní dopravu</t>
  </si>
  <si>
    <t>19</t>
  </si>
  <si>
    <t>289971</t>
  </si>
  <si>
    <t>OPLÁŠTĚNÍ (ZPEVNĚNÍ) Z GEOTEXTILIE</t>
  </si>
  <si>
    <t>20</t>
  </si>
  <si>
    <t>Komunikace</t>
  </si>
  <si>
    <t>21</t>
  </si>
  <si>
    <t>- dodání kameniva předepsané kvality a zrnitosti 
- rozprostření a zhutnění vrstvy v předepsané tloušťce 
- zřízení vrstvy bez rozlišení šířky, pokládání vrstvy po etapách 
- nezahrnuje postřiky, nátěry</t>
  </si>
  <si>
    <t>22</t>
  </si>
  <si>
    <t>56330</t>
  </si>
  <si>
    <t>VOZOVKOVÉ VRSTVY ZE ŠTĚRKODRTI</t>
  </si>
  <si>
    <t>23</t>
  </si>
  <si>
    <t>- dodání dlažebního materiálu v požadované kvalitě, dodání materiálu pro předepsané 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</si>
  <si>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24</t>
  </si>
  <si>
    <t>582612</t>
  </si>
  <si>
    <t>KRYTY Z BETON DLAŽDIC SE ZÁMKEM ŠEDÝCH TL 80MM DO LOŽE Z KAM</t>
  </si>
  <si>
    <t>25</t>
  </si>
  <si>
    <t>26</t>
  </si>
  <si>
    <t>27</t>
  </si>
  <si>
    <t>28</t>
  </si>
  <si>
    <t>Potrubí</t>
  </si>
  <si>
    <t>Objekt:</t>
  </si>
  <si>
    <t>SO 201</t>
  </si>
  <si>
    <t>Zárubní zeď</t>
  </si>
  <si>
    <t>O1</t>
  </si>
  <si>
    <t>SO 201.1</t>
  </si>
  <si>
    <t>12273: 216,4=216.400 [A] 
Celkem: A*2,0=432.800 [B]</t>
  </si>
  <si>
    <t>02920</t>
  </si>
  <si>
    <t>OSTATNÍ POŽADAVKY - OCHRANA ŽIVOTNÍHO PROSTŘEDÍ</t>
  </si>
  <si>
    <t>Ochrana kořenového systému dubu technologii stlačeného vzduchu vč. potřebných zemních prací</t>
  </si>
  <si>
    <t>12273</t>
  </si>
  <si>
    <t>ODKOPÁVKY A PROKOPÁVKY OBECNÉ TŘ. I</t>
  </si>
  <si>
    <t>vč. odvozu na skládku určenou zhotovitelem 
Uložení na skládku v položce 17120, Poplatek za skládku uveden v položce 014102.1 
Plocha odečtena digitálně ze situace a řezů</t>
  </si>
  <si>
    <t>216,4=216.400 [A] 
Celkem: A=216.400 [B]</t>
  </si>
  <si>
    <t>Uložená výkopu na skládku 
Poplatek za skládku uveden v položce 014102.1</t>
  </si>
  <si>
    <t>12273: 216,4=216.400 [A] 
Celkem: A=216.400 [B]</t>
  </si>
  <si>
    <t>Drenážní komín š.=0,2 m ze ŠP fr. 0/16 
Plocha odečtena digitálně ze situace a řezů</t>
  </si>
  <si>
    <t>12,29=12.290 [A] 
Celkem: A=12.290 [B]</t>
  </si>
  <si>
    <t>17481</t>
  </si>
  <si>
    <t>ZÁSYP JAM A RÝH Z NAKUPOVANÝCH MATERIÁLŮ</t>
  </si>
  <si>
    <t>Zásyp za zdí z vhodné zeminy 
Plocha odečtena digitálně ze situace a řezu</t>
  </si>
  <si>
    <t>157,49=157.490 [A] 
Celkem: A=157.490 [B]</t>
  </si>
  <si>
    <t>položka zahrnuje: 
- kompletní provedení zemní konstrukce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</si>
  <si>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Separační geotextilie mezi komínem a zásypem 
Plocha odečtena digitálně ze situace a řezů</t>
  </si>
  <si>
    <t>61,45=61.450 [A] 
Celkem: A=61.450 [B]</t>
  </si>
  <si>
    <t>Nepropustná folie pod drenáž š. 0,3 m 
Plocha odečtena digitálně ze situace a řezů</t>
  </si>
  <si>
    <t>22*1,6+10,5*1,15=47.275 [A] 
Celkem: A=47.275 [B]</t>
  </si>
  <si>
    <t>27232A</t>
  </si>
  <si>
    <t>ZÁKLADY ZE ŽELEZOBETONU DO C20/25</t>
  </si>
  <si>
    <t>Základový pas, beton C20/25-XC3 
Výztuž v položce 272366.1 a 272366.2 
Plocha odečtena digitálně ze situace a řezů</t>
  </si>
  <si>
    <t>5,84=5.840 [A] 
Celkem: A=5.840 [B]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</si>
  <si>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proudů,</t>
  </si>
  <si>
    <t>272366</t>
  </si>
  <si>
    <t>VÝZTUŽ ZÁKLADŮ Z KARI SÍTÍ</t>
  </si>
  <si>
    <t>KARI síť - horní 8/8-150/150 
k položce 27232A</t>
  </si>
  <si>
    <t>0,175=0.175 [A] 
Celkem: A=0.175 [B]</t>
  </si>
  <si>
    <t>Položka zahrnuje veškerý materiál, výrobky a polotovary, včetně mimostaveništní a vnitrostaveništní dopravy (rovněž přesuny), včetně naložení a složení, případně s uložením 
- dodání betonářské výztuže v požadované kvalitě, stříhání, řezání, ohýbání a spojování do všech požadovaných tvarů (vč. armakošů) a uložení s požadovaným zajištěním polohy a krytí výztuže betonem, 
- veškeré svary nebo jiné spoje výztuže, 
- pomocné konstrukce a práce pro osazení a upevnění výztuže, 
- zednické výpomoci pro montáž betonářské výztuže, 
- úpravy výztuže pro osazení doplňkových konstrukcí, 
- ochranu výztuže do doby jejího zabetonování, 
- úpravy výztuže pro zřízení železobetonových kloubů, kotevních prvků, závěsných ok a doplňkových konstrukcí, 
- veškerá opatření pro zajištění soudržnosti výztuže a betonu, 
- vodivé propojení výztuže, které je součástí ochrany konstrukce proti vlivům bludných proudů, vyvedení do měřících skříní nebo míst pro měření bludných proudů (vlastní měřící skříně se uvádějí položkami SD 74), 
- povrchovou antikorozní úpravu výztuže, 
- separaci výztuže, 
- osazení měřících zařízení a úpravy pro ně, 
- osazení měřících skříní nebo míst pro měření bludných proudů.</t>
  </si>
  <si>
    <t>KARI síť - dolní 8/8-100/100 
k položce 27232A</t>
  </si>
  <si>
    <t>0,259=0.259 [A] 
Celkem: A=0.259 [B]</t>
  </si>
  <si>
    <t>289972</t>
  </si>
  <si>
    <t>OPLÁŠTĚNÍ (ZPEVNĚNÍ) Z GEOMŘÍŽOVIN</t>
  </si>
  <si>
    <t>Geomříž jednoosá KB grid 90R, min Rt=23 kN/m 
Plocha odečtena digitálně ze situace</t>
  </si>
  <si>
    <t>158,84=158.840 [A] 
Celkem: A=158.840 [B]</t>
  </si>
  <si>
    <t>Položka zahrnuje: 
- dodávku předepsané geomřížoviny 
- úpravu, očištění a ochranu podkladu 
- přichycení k podkladu, případně zatížení 
- úpravy spojů a zajištění okrajů 
- úpravy pro odvodnění 
- nutné přesahy 
- mimostaveništní a vnitrostaveništní dopravu</t>
  </si>
  <si>
    <t>Svislé konstrukce</t>
  </si>
  <si>
    <t>32711</t>
  </si>
  <si>
    <t>ZDI OPĚR, ZÁRUB, NÁBŘEŽ Z DÍLCŮ BETON</t>
  </si>
  <si>
    <t>Zeď z KB dílců vč. zákrytových dílců 
Výztuž v položce 327365.1 a 327365.2 
Plocha odečtena digitálně ze situace a řezů</t>
  </si>
  <si>
    <t>18,14+0,98=19.120 [A] 
Celkem: A=19.120 [B]</t>
  </si>
  <si>
    <t>- dodání dílce požadovaného tvaru a vlastností, jeho skladování, doprava a osazení do definitivní polohy, včetně komplexní technologie výroby a montáže dílců, ošetření a ochrana dílců, 
- u dílců železobetonových a předpjatých veškerá výztuž, případně i tuhé kovové prvky a závěsná oka, 
- úpravy a zařízení pro uložení a transport dílce, 
- veškeré požadované úpravy dílců, včetně doplňkových konstrukcí a vybavení, 
- sestavení dílce na stavbě včetně montážních zařízení, plošin a prahů a pod., 
- výplň, těsnění a tmelení spár a spojů, 
- očištění a ošetření úložných ploch, 
- zednické výpomoce pro montáž dílců, 
- označení dílce výrobním štítkem nebo jiným způsobem, 
- úpravy dílce pro dodržení požadované přesnosti jeho osazení, včetně případných měření, 
- veškerá zařízení pro zajištění stability v každém okamžiku, 
- další práce dané případně specifikací k příslušnému prefabrik. dílci (úprava pohledových ploch, příp. rubových ploch, osazení měřících zařízení, zkoušení a měření dílců a pod.).</t>
  </si>
  <si>
    <t>327365</t>
  </si>
  <si>
    <t>VÝZTUŽ ZDÍ OPĚRNÝCH, ZÁRUBNÍCH, NÁBŘEŽNÍCH Z OCELI 10505, B500B</t>
  </si>
  <si>
    <t>Průměr 10 
K položce 32711 
Odečteno digitálně ze situace a řezů</t>
  </si>
  <si>
    <t>0,712=0.712 [A] 
Celkem: A=0.712 [B]</t>
  </si>
  <si>
    <t>Průměr 8 
K položce 32711 
Odečteno digitálně ze situace a řezů</t>
  </si>
  <si>
    <t>0,036=0.036 [A] 
Celkem: A=0.036 [B]</t>
  </si>
  <si>
    <t>Vodorovné konstrukce</t>
  </si>
  <si>
    <t>451212</t>
  </si>
  <si>
    <t>PODKL A VÝPLŇ VRSTVY Z LOM KAMENE NA MC</t>
  </si>
  <si>
    <t>Opevnění z lomového kamene tl. 0,1 m vč. spárování z MC25 
Lože v položce 45131A 
Plocha odečtena digitálně ze situace</t>
  </si>
  <si>
    <t>1*0,1=0.100 [A] 
Celkem: A=0.100 [B]</t>
  </si>
  <si>
    <t>položka zahrnuje dodávku a rozprostření lomového kamene včetně dodávky a výplně z cementové malty předepsané kvality,</t>
  </si>
  <si>
    <t>451312</t>
  </si>
  <si>
    <t>PODKLADNÍ A VÝPLŇOVÉ VRSTVY Z PROSTÉHO BETONU C12/15</t>
  </si>
  <si>
    <t>Podkladní beton C12/15-XC2  tl. 50 mm 
Plocha odečtena digitálně ze situace a řezů</t>
  </si>
  <si>
    <t>1,35=1.350 [A] 
Celkem: A=1.350 [B]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</si>
  <si>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</si>
  <si>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45131A</t>
  </si>
  <si>
    <t>PODKLADNÍ A VÝPLŇOVÉ VRSTVY Z PROSTÉHO BETONU C20/25</t>
  </si>
  <si>
    <t>Betonové lože C20/25 XF3 tl. 0,15 m 
k položce 451212 
Plocha odečtena digitálně ze situace</t>
  </si>
  <si>
    <t>1*0,15=0.150 [A] 
Celkem: A=0.150 [B]</t>
  </si>
  <si>
    <t>ŠD tl. 150 mm pod dlažku 
Plocha odečtena digitálně ze situace</t>
  </si>
  <si>
    <t>3,83=3.830 [A] 
Celkem: A=3.830 [B]</t>
  </si>
  <si>
    <t>vč. lože ze ŠP tl 40 mm 
Plocha odečtena digitálně ze situace</t>
  </si>
  <si>
    <t>25,50=25.500 [A] 
Celkem: A=25.500 [B]</t>
  </si>
  <si>
    <t>87533</t>
  </si>
  <si>
    <t>POTRUBÍ DREN Z TRUB PLAST DN DO 150MM</t>
  </si>
  <si>
    <t>PVC 
Délka odečtena digitálně ze situace</t>
  </si>
  <si>
    <t>34=34.000 [A] 
Celkem: A=34.000 [B]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</si>
  <si>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</t>
  </si>
  <si>
    <t>87634</t>
  </si>
  <si>
    <t>CHRÁNIČKY Z TRUB PLASTOVÝCH DN DO 200MM</t>
  </si>
  <si>
    <t>Chránička VO 
Délka odečtena digitálně ze situace</t>
  </si>
  <si>
    <t>15,2=15.200 [A] 
Celkem: A=15.200 [B]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</si>
  <si>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 včetně případně předepsaného utěsnění konců chrániček 
- položky platí pro práce prováděné v prostoru zapaženém i nezapaženém a i v kolektorech, chráničkách</t>
  </si>
  <si>
    <t>91710</t>
  </si>
  <si>
    <t>OBRUBY Z BETONOVÝCH PALISÁD</t>
  </si>
  <si>
    <t>vč. betonové lože 
Plocha odečtena digitálaně ze situace a řezů</t>
  </si>
  <si>
    <t>dl. 1,5 m: 6,23*0,25*1,5=2.336 [A] 
dl. 1,2 m: 6,8*0,25*1,2=2.040 [B] 
Celkem: A+B=4.376 [C]</t>
  </si>
  <si>
    <t>Položka zahrnuje: 
dodání a pokládku betonových palisád o rozměrech předepsaných zadávací dokumentací 
betonové lože i boční betonovou opěrku.</t>
  </si>
  <si>
    <t>91723</t>
  </si>
  <si>
    <t>OBRUBY Z BETON KRAJNÍKŮ</t>
  </si>
  <si>
    <t>Betonový obrubník 0,3 x 0,3 x 1,0 m do bet. lože 
Délka odečtena digitálně ze situace</t>
  </si>
  <si>
    <t>43=43.000 [A] 
Celkem: A=43.000 [B]</t>
  </si>
  <si>
    <t>Položka zahrnuje: 
dodání a pokládku betonových krajníků o rozměrech předepsaných zadávací dokumentací 
betonové lože i boční betonovou opěrku.</t>
  </si>
  <si>
    <t>931182</t>
  </si>
  <si>
    <t>VÝPLŇ DILATAČNÍCH SPAR Z POLYSTYRENU TL 20MM</t>
  </si>
  <si>
    <t>XPS tl. 20mm 
Plocha odečtena digitálně ze situace a řezů</t>
  </si>
  <si>
    <t>8,5*0,2=1.700 [A] 
Celkem: A=1.700 [B]</t>
  </si>
  <si>
    <t>položka zahrnuje dodávku a osazení předepsaného materiálu, očištění ploch spáry před úpravou, očištění okolí spáry po úpravě</t>
  </si>
  <si>
    <t>93133</t>
  </si>
  <si>
    <t>TĚSNĚNÍ DILATAČNÍCH SPAR POLYURETANOVÝM TMELEM</t>
  </si>
  <si>
    <t>Plocha odečtena digitálně ze situace a řezů</t>
  </si>
  <si>
    <t>0,0034=0.003 [A] 
Celkem: A=0.003 [B]</t>
  </si>
  <si>
    <t>položka zahrnuje dodávku a osazení předepsaného materiálu, očištění ploch spáry před úpravou, očištění okolí spáry po úpravě 
nezahrnuje těsnící profil</t>
  </si>
  <si>
    <t>93136</t>
  </si>
  <si>
    <t>PŘEKRYTÍ DILATAČNÍCH SPAR ASFALTOVOU LEPENKOU</t>
  </si>
  <si>
    <t>asfaltový izolační pás š. 0,5 m 
Plocha odečtena digitálně ze situace a řezů</t>
  </si>
  <si>
    <t>4,25=4.250 [A] 
Celkem: A=4.250 [B]</t>
  </si>
  <si>
    <t>položka zahrnuje dodávku a připevnění předepsané lepenky, včetně nutných přesahů</t>
  </si>
  <si>
    <t>935212</t>
  </si>
  <si>
    <t>PŘÍKOPOVÉ ŽLABY Z BETON TVÁRNIC ŠÍŘ DO 600MM DO BETONU TL 100MM</t>
  </si>
  <si>
    <t>Délka odečtena digitálně ze situace</t>
  </si>
  <si>
    <t>Odvodnění rubu zdi: 44=44.000 [A] 
odvodnění před zdí a palisádou: 43,1=43.100 [B] 
Celkem: A+B=87.100 [C]</t>
  </si>
  <si>
    <t>položka zahrnuje: 
- dodávku a uložení příkopových tvárnic předepsaného rozměru a kvality 
- dodání a rozprostření lože z předepsaného materiálu v předepsané kvalitěa v předepsané tloušťce 
- veškerou manipulaci s materiálem, vnitrostaveništní i mimostaveništní dopravu 
- ukončení, patky, spárování 
- měří se v metrech běžných délky osy žlabu</t>
  </si>
  <si>
    <t>SO 201.2</t>
  </si>
  <si>
    <t>Vsakovací objekt</t>
  </si>
  <si>
    <t>12273: 36,31=36.310 [A] 
Celkem: A*2,0=72.620 [B]</t>
  </si>
  <si>
    <t>89,97=89.970 [A] 
Celkem: A=89.970 [B]</t>
  </si>
  <si>
    <t>12573</t>
  </si>
  <si>
    <t>VYKOPÁVKY ZE ZEMNÍKŮ A SKLÁDEK TŘ. I</t>
  </si>
  <si>
    <t>Natěžení a dovoz zeminy na místo zásypu 
k položce 17411</t>
  </si>
  <si>
    <t>53,66=53.660 [A] 
Celkem: A=53.660 [B]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</si>
  <si>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ruční vykopávky, odstranění kořenů a napadávek 
- pažení, vzepření a rozepření vč. přepažování (vyjma štětových stěn) 
- úpravu, ochranu a očištění dna, základové spáry, stěn a svahů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položka nezahrnuje: 
- práce spojené s otvírkou zemníku</t>
  </si>
  <si>
    <t>Skládka: 89,97-53,66=36.310 [B] 
Mezideponie: 53,66=53.660 [A] 
Celkem: B+A=89.970 [C]</t>
  </si>
  <si>
    <t>17411</t>
  </si>
  <si>
    <t>ZÁSYP JAM A RÝH ZEMINOU SE ZHUTNĚNÍM</t>
  </si>
  <si>
    <t>Zásyp vhodnou zeminou z mezideponi 
natěžení a dovoz zeminy v položce 12570 
Plocha odečtena digitálně ze situace a řezu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</si>
  <si>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</si>
  <si>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Zásyp vsakovacího tunelu stěrkem fr. 16/32 
Plocha odečtena digitálně ze situace a řezu</t>
  </si>
  <si>
    <t>20,94=20.940 [A] 
Celkem: A=20.940 [B]</t>
  </si>
  <si>
    <t>Oplaštění vsakovacího tunelu</t>
  </si>
  <si>
    <t>2*11,25+2*1,3+2*0,8=26.700 [A] 
Celkem: A=26.700 [B]</t>
  </si>
  <si>
    <t>45152</t>
  </si>
  <si>
    <t>PODKLADNÍ A VÝPLŇOVÉ VRSTVY Z KAMENIVA DRCENÉHO</t>
  </si>
  <si>
    <t>Štěrk fr. 16/32 
Plocha odečtena digitálně ze situace a řezu</t>
  </si>
  <si>
    <t>3,45=3.450 [A] 
Celkem: A=3.450 [B]</t>
  </si>
  <si>
    <t>87427</t>
  </si>
  <si>
    <t>POTRUBÍ Z TRUB PLASTOVÝCH ODPADNÍCH DN DO 100MM</t>
  </si>
  <si>
    <t>Odvětrávací potrubí DN 100 
Délka odečtena digitálně ze situace</t>
  </si>
  <si>
    <t>5,2=5.200 [A] 
Celkem: A=5.200 [B]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</si>
  <si>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 
nezahrnuje zkoušky vodotěsnosti a televizní prohlídku</t>
  </si>
  <si>
    <t>87433</t>
  </si>
  <si>
    <t>POTRUBÍ Z TRUB PLASTOVÝCH ODPADNÍCH DN DO 150MM</t>
  </si>
  <si>
    <t>Potrubí PVC KG DN 150 SN12 
Délka odečtena digitálně ze situace</t>
  </si>
  <si>
    <t>1,8=1.800 [A] 
Celkem: A=1.800 [B]</t>
  </si>
  <si>
    <t>895811</t>
  </si>
  <si>
    <t>DRENÁŽNÍ ŠACHTICE NORMÁLNÍ Z PLAST DÍLCŮ ŠN 60</t>
  </si>
  <si>
    <t>Revizní sedimentační šachta DN 425 vč vtokové mříže B125 
Počet odečten digitálně ze situace a řezu</t>
  </si>
  <si>
    <t>položka zahrnuje: 
- poklopy s rámem z předepsaného materiálu a tvaru 
- předepsané plastové skruže, dno a není-li uvedeno jinak i podkladní vrstvu (z kameniva nebo betonu). 
- výplň, těsnění a tmelení spár a spojů, 
- očištění a ošetření úložných ploch, 
- předepsané podkladní konstrukce</t>
  </si>
  <si>
    <t>89686R</t>
  </si>
  <si>
    <t>VSAKOVACÍ TUNEL</t>
  </si>
  <si>
    <t>11,25x1,3x0,8 m</t>
  </si>
  <si>
    <t>SO 801</t>
  </si>
  <si>
    <t>Náhradní výsadba</t>
  </si>
  <si>
    <t>014211</t>
  </si>
  <si>
    <t>POPLATKY ZA ZEMNÍK - ORNICE</t>
  </si>
  <si>
    <t>Pořízení ornice 
Natěžení a dovoz na místo rozprostření v položce 12573 
Rozprostření v položce18230</t>
  </si>
  <si>
    <t>SO 101.7: 129,63=129.630 [A] 
SO 201: 68,07=68.070 [B] 
Celkem: (A+B)*0,15=29.655 [C]</t>
  </si>
  <si>
    <t>zahrnuje veškeré poplatky majiteli zemníku související s nákupem zeminy (nikoliv s otvírkou zemníku)</t>
  </si>
  <si>
    <t>Natěžení a dovoz ornice na místo rozporstření 
K položkám 18222 a 18232</t>
  </si>
  <si>
    <t>18222</t>
  </si>
  <si>
    <t>ROZPROSTŘENÍ ORNICE VE SVAHU V TL DO 0,15M</t>
  </si>
  <si>
    <t>Natěžení a dovoz v položce 12573, pořízení ornice v položce 014211</t>
  </si>
  <si>
    <t>SO 101.7: 120,31=120.310 [A] 
Celkem: A=120.310 [B]</t>
  </si>
  <si>
    <t>položka zahrnuje: 
nutné přemístění ornice z dočasných skládek vzdálených do 50m 
rozprostření ornice v předepsané tloušťce ve svahu přes 1:5</t>
  </si>
  <si>
    <t>18232</t>
  </si>
  <si>
    <t>ROZPROSTŘENÍ ORNICE V ROVINĚ V TL DO 0,15M</t>
  </si>
  <si>
    <t>SO101.7: 9,32=9.320 [A] 
SO201: 68,07=68.070 [B] 
Celkem: A+B=77.390 [C]</t>
  </si>
  <si>
    <t>položka zahrnuje: 
nutné přemístění ornice z dočasných skládek vzdálených do 50m 
rozprostření ornice v předepsané tloušťce v rovině a ve svahu do 1:5</t>
  </si>
  <si>
    <t>18241</t>
  </si>
  <si>
    <t>ZALOŽENÍ TRÁVNÍKU RUČNÍM VÝSEVEM</t>
  </si>
  <si>
    <t>SO 101.7: 129,63=129.630 [A] 
SO 201: 68,07=68.070 [B] 
Celkem: A+B=197.700 [C]</t>
  </si>
  <si>
    <t>Zahrnuje dodání předepsané travní směsi, její výsev na ornici, zalévání, první pokosení, to vše bez ohledu na sklon terénu</t>
  </si>
  <si>
    <t>18247</t>
  </si>
  <si>
    <t>OŠETŘOVÁNÍ TRÁVNÍKU</t>
  </si>
  <si>
    <t>Zahrnuje pokosení se shrabáním, naložení shrabků na dopravní prostředek, s odvozem a se složením, to vše bez ohledu na sklon terénu 
zahrnuje nutné zalití a hnojení</t>
  </si>
  <si>
    <t>183511</t>
  </si>
  <si>
    <t>CHEMICKÉ ODPLEVELENÍ CELOPLOŠNÉ</t>
  </si>
  <si>
    <t>položka zahrnuje celoplošný postřik a chemickou likvidace nežádoucích rostlin nebo jejích částí a zabránění jejich dalšímu růstu na urovnaném volném terénu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</si>
</sst>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0"/>
      <name val="Arial"/>
    </font>
    <font>
      <b/>
      <sz val="16"/>
      <color indexed="8"/>
      <name val="Arial"/>
    </font>
    <font>
      <b/>
      <sz val="16"/>
      <name val="Arial"/>
    </font>
    <font>
      <b/>
      <sz val="10"/>
      <name val="Arial"/>
    </font>
    <font>
      <sz val="10"/>
      <color indexed="9"/>
      <name val="Arial"/>
    </font>
    <font>
      <b/>
      <sz val="11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64" fontId="3" fillId="2" borderId="0" xfId="0" applyNumberFormat="1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5" fillId="2" borderId="2" xfId="0" applyFont="1" applyFill="1" applyBorder="1" applyAlignment="1">
      <alignment horizontal="right" vertical="center"/>
    </xf>
    <xf numFmtId="0" fontId="0" fillId="2" borderId="2" xfId="0" applyFill="1" applyBorder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D5A81737-07DB-4439-B407-05A2890E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053" name="Picture 1">
          <a:extLst>
            <a:ext uri="{FF2B5EF4-FFF2-40B4-BE49-F238E27FC236}">
              <a16:creationId xmlns:a16="http://schemas.microsoft.com/office/drawing/2014/main" id="{DFF55276-B005-4923-9AE6-A2C33EC0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3077" name="Picture 1">
          <a:extLst>
            <a:ext uri="{FF2B5EF4-FFF2-40B4-BE49-F238E27FC236}">
              <a16:creationId xmlns:a16="http://schemas.microsoft.com/office/drawing/2014/main" id="{C9ABC570-8550-421F-9426-5F184BB3B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5125" name="Picture 1">
          <a:extLst>
            <a:ext uri="{FF2B5EF4-FFF2-40B4-BE49-F238E27FC236}">
              <a16:creationId xmlns:a16="http://schemas.microsoft.com/office/drawing/2014/main" id="{949C7C33-7B55-4245-AE77-089BED99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6149" name="Picture 1">
          <a:extLst>
            <a:ext uri="{FF2B5EF4-FFF2-40B4-BE49-F238E27FC236}">
              <a16:creationId xmlns:a16="http://schemas.microsoft.com/office/drawing/2014/main" id="{924F147F-E241-45DC-B1C1-0DD18304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9221" name="Picture 1">
          <a:extLst>
            <a:ext uri="{FF2B5EF4-FFF2-40B4-BE49-F238E27FC236}">
              <a16:creationId xmlns:a16="http://schemas.microsoft.com/office/drawing/2014/main" id="{DC5E7679-3FEB-496D-9E6C-7F9DFF401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76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zoomScaleNormal="100" workbookViewId="0">
      <selection activeCell="D11" sqref="D11"/>
    </sheetView>
  </sheetViews>
  <sheetFormatPr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33"/>
      <c r="B1" s="1" t="s">
        <v>0</v>
      </c>
      <c r="C1" s="1"/>
      <c r="D1" s="1"/>
      <c r="E1" s="1"/>
    </row>
    <row r="2" spans="1:5" ht="12.75" customHeight="1" x14ac:dyDescent="0.2">
      <c r="A2" s="33"/>
      <c r="B2" s="34" t="s">
        <v>1</v>
      </c>
      <c r="C2" s="1"/>
      <c r="D2" s="1"/>
      <c r="E2" s="1"/>
    </row>
    <row r="3" spans="1:5" ht="20.100000000000001" customHeight="1" x14ac:dyDescent="0.2">
      <c r="A3" s="33"/>
      <c r="B3" s="33"/>
      <c r="C3" s="1"/>
      <c r="D3" s="1"/>
      <c r="E3" s="1"/>
    </row>
    <row r="4" spans="1:5" ht="20.100000000000001" customHeight="1" x14ac:dyDescent="0.2">
      <c r="A4" s="1"/>
      <c r="B4" s="35" t="s">
        <v>2</v>
      </c>
      <c r="C4" s="33"/>
      <c r="D4" s="33"/>
      <c r="E4" s="1"/>
    </row>
    <row r="5" spans="1:5" ht="12.75" customHeight="1" x14ac:dyDescent="0.2">
      <c r="A5" s="1"/>
      <c r="B5" s="33" t="s">
        <v>3</v>
      </c>
      <c r="C5" s="33"/>
      <c r="D5" s="33"/>
      <c r="E5" s="1"/>
    </row>
    <row r="6" spans="1:5" ht="12.75" customHeight="1" x14ac:dyDescent="0.2">
      <c r="A6" s="1"/>
      <c r="B6" s="3" t="s">
        <v>4</v>
      </c>
      <c r="C6" s="6">
        <f>SUM(C10:C14)</f>
        <v>0</v>
      </c>
      <c r="D6" s="1"/>
      <c r="E6" s="1"/>
    </row>
    <row r="7" spans="1:5" ht="12.75" customHeight="1" x14ac:dyDescent="0.2">
      <c r="A7" s="1"/>
      <c r="B7" s="3" t="s">
        <v>5</v>
      </c>
      <c r="C7" s="6">
        <f>SUM(E10:E14)</f>
        <v>0</v>
      </c>
      <c r="D7" s="1"/>
      <c r="E7" s="1"/>
    </row>
    <row r="8" spans="1:5" ht="12.75" customHeight="1" x14ac:dyDescent="0.2">
      <c r="A8" s="5"/>
      <c r="B8" s="5"/>
      <c r="C8" s="5"/>
      <c r="D8" s="5"/>
      <c r="E8" s="5"/>
    </row>
    <row r="9" spans="1:5" ht="12.75" customHeight="1" x14ac:dyDescent="0.2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</row>
    <row r="10" spans="1:5" ht="12.75" customHeight="1" x14ac:dyDescent="0.2">
      <c r="A10" s="16" t="s">
        <v>25</v>
      </c>
      <c r="B10" s="16" t="s">
        <v>26</v>
      </c>
      <c r="C10" s="17">
        <f>'SO 000'!I3</f>
        <v>0</v>
      </c>
      <c r="D10" s="17">
        <f>C10*0.21</f>
        <v>0</v>
      </c>
      <c r="E10" s="17">
        <f>C10+D10</f>
        <v>0</v>
      </c>
    </row>
    <row r="11" spans="1:5" ht="12.75" customHeight="1" x14ac:dyDescent="0.2">
      <c r="A11" s="16" t="s">
        <v>86</v>
      </c>
      <c r="B11" s="16" t="s">
        <v>87</v>
      </c>
      <c r="C11" s="17">
        <f>'SO 001'!I3</f>
        <v>0</v>
      </c>
      <c r="D11" s="17">
        <f>C11*0.21</f>
        <v>0</v>
      </c>
      <c r="E11" s="17">
        <f>C11+D11</f>
        <v>0</v>
      </c>
    </row>
    <row r="12" spans="1:5" ht="12.75" customHeight="1" x14ac:dyDescent="0.2">
      <c r="A12" s="16" t="s">
        <v>154</v>
      </c>
      <c r="B12" s="16" t="s">
        <v>152</v>
      </c>
      <c r="C12" s="17">
        <f>'SO 201_SO 201.1'!I3</f>
        <v>0</v>
      </c>
      <c r="D12" s="17">
        <f>'SO 201_SO 201.1'!O2</f>
        <v>0</v>
      </c>
      <c r="E12" s="17">
        <f>C12+D12</f>
        <v>0</v>
      </c>
    </row>
    <row r="13" spans="1:5" ht="12.75" customHeight="1" x14ac:dyDescent="0.2">
      <c r="A13" s="16" t="s">
        <v>264</v>
      </c>
      <c r="B13" s="16" t="s">
        <v>265</v>
      </c>
      <c r="C13" s="17">
        <f>'SO 201_SO 201.2'!I3</f>
        <v>0</v>
      </c>
      <c r="D13" s="17">
        <f>'SO 201_SO 201.2'!O2</f>
        <v>0</v>
      </c>
      <c r="E13" s="17">
        <f>C13+D13</f>
        <v>0</v>
      </c>
    </row>
    <row r="14" spans="1:5" ht="12.75" customHeight="1" x14ac:dyDescent="0.2">
      <c r="A14" s="16" t="s">
        <v>302</v>
      </c>
      <c r="B14" s="16" t="s">
        <v>303</v>
      </c>
      <c r="C14" s="17">
        <f>'SO 801'!I3</f>
        <v>0</v>
      </c>
      <c r="D14" s="17">
        <f>'SO 801'!O2</f>
        <v>0</v>
      </c>
      <c r="E14" s="17">
        <f>C14+D14</f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Normal="100" workbookViewId="0">
      <pane ySplit="7" topLeftCell="A8" activePane="bottomLeft" state="frozen"/>
      <selection pane="bottomLeft" activeCell="M17" sqref="M17"/>
    </sheetView>
  </sheetViews>
  <sheetFormatPr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23</v>
      </c>
    </row>
    <row r="2" spans="1:18" ht="24.9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 t="e">
        <f>0+O8</f>
        <v>#REF!</v>
      </c>
      <c r="P2" t="s">
        <v>23</v>
      </c>
    </row>
    <row r="3" spans="1:18" ht="15" customHeight="1" x14ac:dyDescent="0.2">
      <c r="A3" t="s">
        <v>12</v>
      </c>
      <c r="B3" s="10" t="s">
        <v>14</v>
      </c>
      <c r="C3" s="37" t="s">
        <v>15</v>
      </c>
      <c r="D3" s="33"/>
      <c r="E3" s="11" t="s">
        <v>16</v>
      </c>
      <c r="F3" s="38" t="s">
        <v>19</v>
      </c>
      <c r="G3" s="39"/>
      <c r="H3" s="7" t="s">
        <v>25</v>
      </c>
      <c r="I3" s="30">
        <f>0+I8</f>
        <v>0</v>
      </c>
      <c r="O3" t="s">
        <v>20</v>
      </c>
      <c r="P3" t="s">
        <v>23</v>
      </c>
    </row>
    <row r="4" spans="1:18" ht="15" customHeight="1" x14ac:dyDescent="0.2">
      <c r="A4" t="s">
        <v>17</v>
      </c>
      <c r="B4" s="13" t="s">
        <v>18</v>
      </c>
      <c r="C4" s="40" t="s">
        <v>25</v>
      </c>
      <c r="D4" s="41"/>
      <c r="E4" s="14" t="s">
        <v>26</v>
      </c>
      <c r="F4" s="13"/>
      <c r="G4" s="13"/>
      <c r="H4" s="15"/>
      <c r="I4" s="15"/>
      <c r="O4" t="s">
        <v>21</v>
      </c>
      <c r="P4" t="s">
        <v>23</v>
      </c>
    </row>
    <row r="5" spans="1:18" ht="12.75" customHeight="1" x14ac:dyDescent="0.2">
      <c r="A5" s="36" t="s">
        <v>27</v>
      </c>
      <c r="B5" s="36" t="s">
        <v>29</v>
      </c>
      <c r="C5" s="36" t="s">
        <v>31</v>
      </c>
      <c r="D5" s="36" t="s">
        <v>32</v>
      </c>
      <c r="E5" s="36" t="s">
        <v>33</v>
      </c>
      <c r="F5" s="36" t="s">
        <v>35</v>
      </c>
      <c r="G5" s="36" t="s">
        <v>37</v>
      </c>
      <c r="H5" s="36" t="s">
        <v>39</v>
      </c>
      <c r="I5" s="36"/>
      <c r="O5" t="s">
        <v>22</v>
      </c>
      <c r="P5" t="s">
        <v>24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2" t="s">
        <v>40</v>
      </c>
      <c r="I6" s="12" t="s">
        <v>42</v>
      </c>
    </row>
    <row r="7" spans="1:18" ht="12.75" customHeight="1" x14ac:dyDescent="0.2">
      <c r="A7" s="12" t="s">
        <v>28</v>
      </c>
      <c r="B7" s="12" t="s">
        <v>30</v>
      </c>
      <c r="C7" s="12" t="s">
        <v>24</v>
      </c>
      <c r="D7" s="12" t="s">
        <v>23</v>
      </c>
      <c r="E7" s="12" t="s">
        <v>34</v>
      </c>
      <c r="F7" s="12" t="s">
        <v>36</v>
      </c>
      <c r="G7" s="12" t="s">
        <v>38</v>
      </c>
      <c r="H7" s="12" t="s">
        <v>41</v>
      </c>
      <c r="I7" s="12" t="s">
        <v>43</v>
      </c>
    </row>
    <row r="8" spans="1:18" ht="12.75" customHeight="1" x14ac:dyDescent="0.2">
      <c r="A8" s="15" t="s">
        <v>44</v>
      </c>
      <c r="B8" s="15"/>
      <c r="C8" s="19" t="s">
        <v>28</v>
      </c>
      <c r="D8" s="15"/>
      <c r="E8" s="20" t="s">
        <v>26</v>
      </c>
      <c r="F8" s="15"/>
      <c r="G8" s="15"/>
      <c r="H8" s="15"/>
      <c r="I8" s="21">
        <f>I9+I13+I17+I21+I25+I29+I33+I37</f>
        <v>0</v>
      </c>
      <c r="O8" t="e">
        <f>0+R8</f>
        <v>#REF!</v>
      </c>
      <c r="Q8" t="e">
        <f>0+I9+I13+I17+I21+I25+#REF!+I29+I33+#REF!+I37</f>
        <v>#REF!</v>
      </c>
      <c r="R8" t="e">
        <f>0+O9+O13+O17+O21+O25+#REF!+O29+O33+#REF!+O37</f>
        <v>#REF!</v>
      </c>
    </row>
    <row r="9" spans="1:18" x14ac:dyDescent="0.2">
      <c r="A9" s="18" t="s">
        <v>45</v>
      </c>
      <c r="B9" s="22" t="s">
        <v>30</v>
      </c>
      <c r="C9" s="22" t="s">
        <v>46</v>
      </c>
      <c r="D9" s="18" t="s">
        <v>47</v>
      </c>
      <c r="E9" s="23" t="s">
        <v>48</v>
      </c>
      <c r="F9" s="24" t="s">
        <v>49</v>
      </c>
      <c r="G9" s="25">
        <v>2</v>
      </c>
      <c r="H9" s="25">
        <v>0</v>
      </c>
      <c r="I9" s="25">
        <f>ROUND(ROUND(H9,3)*ROUND(G9,3),3)</f>
        <v>0</v>
      </c>
      <c r="O9">
        <f>(I9*21)/100</f>
        <v>0</v>
      </c>
      <c r="P9" t="s">
        <v>24</v>
      </c>
    </row>
    <row r="10" spans="1:18" x14ac:dyDescent="0.2">
      <c r="A10" s="26" t="s">
        <v>50</v>
      </c>
      <c r="E10" s="27" t="s">
        <v>51</v>
      </c>
    </row>
    <row r="11" spans="1:18" ht="25.5" x14ac:dyDescent="0.2">
      <c r="A11" s="28" t="s">
        <v>52</v>
      </c>
      <c r="E11" s="29" t="s">
        <v>53</v>
      </c>
    </row>
    <row r="12" spans="1:18" x14ac:dyDescent="0.2">
      <c r="A12" t="s">
        <v>54</v>
      </c>
      <c r="E12" s="27" t="s">
        <v>55</v>
      </c>
    </row>
    <row r="13" spans="1:18" x14ac:dyDescent="0.2">
      <c r="A13" s="18" t="s">
        <v>45</v>
      </c>
      <c r="B13" s="22" t="s">
        <v>24</v>
      </c>
      <c r="C13" s="22" t="s">
        <v>56</v>
      </c>
      <c r="D13" s="18" t="s">
        <v>47</v>
      </c>
      <c r="E13" s="23" t="s">
        <v>57</v>
      </c>
      <c r="F13" s="24" t="s">
        <v>49</v>
      </c>
      <c r="G13" s="25">
        <v>1</v>
      </c>
      <c r="H13" s="25">
        <v>0</v>
      </c>
      <c r="I13" s="25">
        <f>ROUND(ROUND(H13,3)*ROUND(G13,3),3)</f>
        <v>0</v>
      </c>
      <c r="O13">
        <f>(I13*21)/100</f>
        <v>0</v>
      </c>
      <c r="P13" t="s">
        <v>24</v>
      </c>
    </row>
    <row r="14" spans="1:18" ht="51" x14ac:dyDescent="0.2">
      <c r="A14" s="26" t="s">
        <v>50</v>
      </c>
      <c r="E14" s="27" t="s">
        <v>58</v>
      </c>
    </row>
    <row r="15" spans="1:18" ht="25.5" x14ac:dyDescent="0.2">
      <c r="A15" s="28" t="s">
        <v>52</v>
      </c>
      <c r="E15" s="29" t="s">
        <v>59</v>
      </c>
    </row>
    <row r="16" spans="1:18" x14ac:dyDescent="0.2">
      <c r="A16" t="s">
        <v>54</v>
      </c>
      <c r="E16" s="27" t="s">
        <v>60</v>
      </c>
    </row>
    <row r="17" spans="1:16" x14ac:dyDescent="0.2">
      <c r="A17" s="18" t="s">
        <v>45</v>
      </c>
      <c r="B17" s="22" t="s">
        <v>23</v>
      </c>
      <c r="C17" s="22" t="s">
        <v>61</v>
      </c>
      <c r="D17" s="18" t="s">
        <v>47</v>
      </c>
      <c r="E17" s="23" t="s">
        <v>62</v>
      </c>
      <c r="F17" s="24" t="s">
        <v>49</v>
      </c>
      <c r="G17" s="25">
        <v>1</v>
      </c>
      <c r="H17" s="25">
        <v>0</v>
      </c>
      <c r="I17" s="25">
        <v>0</v>
      </c>
      <c r="O17">
        <f>(I17*21)/100</f>
        <v>0</v>
      </c>
      <c r="P17" t="s">
        <v>24</v>
      </c>
    </row>
    <row r="18" spans="1:16" ht="25.5" x14ac:dyDescent="0.2">
      <c r="A18" s="26" t="s">
        <v>50</v>
      </c>
      <c r="E18" s="27" t="s">
        <v>63</v>
      </c>
    </row>
    <row r="19" spans="1:16" ht="25.5" x14ac:dyDescent="0.2">
      <c r="A19" s="28" t="s">
        <v>52</v>
      </c>
      <c r="E19" s="29" t="s">
        <v>59</v>
      </c>
    </row>
    <row r="20" spans="1:16" x14ac:dyDescent="0.2">
      <c r="A20" t="s">
        <v>54</v>
      </c>
      <c r="E20" s="27" t="s">
        <v>64</v>
      </c>
    </row>
    <row r="21" spans="1:16" x14ac:dyDescent="0.2">
      <c r="A21" s="18" t="s">
        <v>45</v>
      </c>
      <c r="B21" s="22" t="s">
        <v>34</v>
      </c>
      <c r="C21" s="22" t="s">
        <v>65</v>
      </c>
      <c r="D21" s="18" t="s">
        <v>47</v>
      </c>
      <c r="E21" s="23" t="s">
        <v>66</v>
      </c>
      <c r="F21" s="24" t="s">
        <v>49</v>
      </c>
      <c r="G21" s="25">
        <v>1</v>
      </c>
      <c r="H21" s="25">
        <v>0</v>
      </c>
      <c r="I21" s="25">
        <f>ROUND(ROUND(H21,3)*ROUND(G21,3),3)</f>
        <v>0</v>
      </c>
      <c r="O21">
        <f>(I21*21)/100</f>
        <v>0</v>
      </c>
      <c r="P21" t="s">
        <v>24</v>
      </c>
    </row>
    <row r="22" spans="1:16" ht="38.25" x14ac:dyDescent="0.2">
      <c r="A22" s="26" t="s">
        <v>50</v>
      </c>
      <c r="E22" s="27" t="s">
        <v>67</v>
      </c>
    </row>
    <row r="23" spans="1:16" ht="25.5" x14ac:dyDescent="0.2">
      <c r="A23" s="28" t="s">
        <v>52</v>
      </c>
      <c r="E23" s="29" t="s">
        <v>59</v>
      </c>
    </row>
    <row r="24" spans="1:16" ht="38.25" x14ac:dyDescent="0.2">
      <c r="A24" t="s">
        <v>54</v>
      </c>
      <c r="E24" s="27" t="s">
        <v>68</v>
      </c>
    </row>
    <row r="25" spans="1:16" x14ac:dyDescent="0.2">
      <c r="A25" s="18" t="s">
        <v>45</v>
      </c>
      <c r="B25" s="22" t="s">
        <v>36</v>
      </c>
      <c r="C25" s="22" t="s">
        <v>69</v>
      </c>
      <c r="D25" s="18" t="s">
        <v>47</v>
      </c>
      <c r="E25" s="23" t="s">
        <v>70</v>
      </c>
      <c r="F25" s="24" t="s">
        <v>49</v>
      </c>
      <c r="G25" s="25">
        <v>1</v>
      </c>
      <c r="H25" s="25">
        <v>0</v>
      </c>
      <c r="I25" s="25">
        <f>ROUND(ROUND(H25,3)*ROUND(G25,3),3)</f>
        <v>0</v>
      </c>
      <c r="O25">
        <f>(I25*21)/100</f>
        <v>0</v>
      </c>
      <c r="P25" t="s">
        <v>24</v>
      </c>
    </row>
    <row r="26" spans="1:16" ht="25.5" x14ac:dyDescent="0.2">
      <c r="A26" s="26" t="s">
        <v>50</v>
      </c>
      <c r="E26" s="27" t="s">
        <v>71</v>
      </c>
    </row>
    <row r="27" spans="1:16" ht="25.5" x14ac:dyDescent="0.2">
      <c r="A27" s="28" t="s">
        <v>52</v>
      </c>
      <c r="E27" s="29" t="s">
        <v>59</v>
      </c>
    </row>
    <row r="28" spans="1:16" x14ac:dyDescent="0.2">
      <c r="A28" t="s">
        <v>54</v>
      </c>
      <c r="E28" s="27" t="s">
        <v>64</v>
      </c>
    </row>
    <row r="29" spans="1:16" x14ac:dyDescent="0.2">
      <c r="A29" s="18" t="s">
        <v>45</v>
      </c>
      <c r="B29" s="22" t="s">
        <v>72</v>
      </c>
      <c r="C29" s="22" t="s">
        <v>73</v>
      </c>
      <c r="D29" s="18" t="s">
        <v>47</v>
      </c>
      <c r="E29" s="23" t="s">
        <v>74</v>
      </c>
      <c r="F29" s="24" t="s">
        <v>49</v>
      </c>
      <c r="G29" s="25">
        <v>1</v>
      </c>
      <c r="H29" s="25">
        <v>0</v>
      </c>
      <c r="I29" s="25">
        <f>ROUND(ROUND(H29,3)*ROUND(G29,3),3)</f>
        <v>0</v>
      </c>
      <c r="O29">
        <f>(I29*21)/100</f>
        <v>0</v>
      </c>
      <c r="P29" t="s">
        <v>24</v>
      </c>
    </row>
    <row r="30" spans="1:16" ht="89.25" x14ac:dyDescent="0.2">
      <c r="A30" s="26" t="s">
        <v>50</v>
      </c>
      <c r="E30" s="27" t="s">
        <v>75</v>
      </c>
    </row>
    <row r="31" spans="1:16" ht="25.5" x14ac:dyDescent="0.2">
      <c r="A31" s="28" t="s">
        <v>52</v>
      </c>
      <c r="E31" s="29" t="s">
        <v>59</v>
      </c>
    </row>
    <row r="32" spans="1:16" x14ac:dyDescent="0.2">
      <c r="A32" t="s">
        <v>54</v>
      </c>
      <c r="E32" s="27" t="s">
        <v>64</v>
      </c>
    </row>
    <row r="33" spans="1:16" x14ac:dyDescent="0.2">
      <c r="A33" s="18" t="s">
        <v>45</v>
      </c>
      <c r="B33" s="22" t="s">
        <v>76</v>
      </c>
      <c r="C33" s="22" t="s">
        <v>77</v>
      </c>
      <c r="D33" s="18" t="s">
        <v>47</v>
      </c>
      <c r="E33" s="23" t="s">
        <v>78</v>
      </c>
      <c r="F33" s="24" t="s">
        <v>49</v>
      </c>
      <c r="G33" s="25">
        <v>1</v>
      </c>
      <c r="H33" s="25">
        <v>0</v>
      </c>
      <c r="I33" s="25">
        <f>ROUND(ROUND(H33,3)*ROUND(G33,3),3)</f>
        <v>0</v>
      </c>
      <c r="O33">
        <f>(I33*21)/100</f>
        <v>0</v>
      </c>
      <c r="P33" t="s">
        <v>24</v>
      </c>
    </row>
    <row r="34" spans="1:16" ht="114.75" x14ac:dyDescent="0.2">
      <c r="A34" s="26" t="s">
        <v>50</v>
      </c>
      <c r="E34" s="27" t="s">
        <v>79</v>
      </c>
    </row>
    <row r="35" spans="1:16" ht="25.5" x14ac:dyDescent="0.2">
      <c r="A35" s="28" t="s">
        <v>52</v>
      </c>
      <c r="E35" s="29" t="s">
        <v>59</v>
      </c>
    </row>
    <row r="36" spans="1:16" ht="76.5" x14ac:dyDescent="0.2">
      <c r="A36" t="s">
        <v>54</v>
      </c>
      <c r="E36" s="27" t="s">
        <v>80</v>
      </c>
    </row>
    <row r="37" spans="1:16" x14ac:dyDescent="0.2">
      <c r="A37" s="18" t="s">
        <v>45</v>
      </c>
      <c r="B37" s="22" t="s">
        <v>43</v>
      </c>
      <c r="C37" s="22" t="s">
        <v>82</v>
      </c>
      <c r="D37" s="18" t="s">
        <v>47</v>
      </c>
      <c r="E37" s="23" t="s">
        <v>83</v>
      </c>
      <c r="F37" s="24" t="s">
        <v>49</v>
      </c>
      <c r="G37" s="25">
        <v>1</v>
      </c>
      <c r="H37" s="25">
        <v>0</v>
      </c>
      <c r="I37" s="25">
        <f>ROUND(ROUND(H37,3)*ROUND(G37,3),3)</f>
        <v>0</v>
      </c>
      <c r="O37">
        <f>(I37*21)/100</f>
        <v>0</v>
      </c>
      <c r="P37" t="s">
        <v>24</v>
      </c>
    </row>
    <row r="38" spans="1:16" ht="204" x14ac:dyDescent="0.2">
      <c r="A38" s="26" t="s">
        <v>50</v>
      </c>
      <c r="E38" s="27" t="s">
        <v>84</v>
      </c>
    </row>
    <row r="39" spans="1:16" ht="25.5" x14ac:dyDescent="0.2">
      <c r="A39" s="28" t="s">
        <v>52</v>
      </c>
      <c r="E39" s="29" t="s">
        <v>59</v>
      </c>
    </row>
    <row r="40" spans="1:16" ht="25.5" x14ac:dyDescent="0.2">
      <c r="A40" t="s">
        <v>54</v>
      </c>
      <c r="E40" s="27" t="s">
        <v>85</v>
      </c>
    </row>
  </sheetData>
  <mergeCells count="11">
    <mergeCell ref="G5:G6"/>
    <mergeCell ref="H5:I5"/>
    <mergeCell ref="C3:D3"/>
    <mergeCell ref="F3:G3"/>
    <mergeCell ref="C4:D4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B1" zoomScaleNormal="100" workbookViewId="0">
      <pane ySplit="7" topLeftCell="A8" activePane="bottomLeft" state="frozen"/>
      <selection pane="bottomLeft" activeCell="L17" sqref="L17"/>
    </sheetView>
  </sheetViews>
  <sheetFormatPr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23</v>
      </c>
    </row>
    <row r="2" spans="1:18" ht="24.9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 t="e">
        <f>0+O8+O13+#REF!</f>
        <v>#REF!</v>
      </c>
      <c r="P2" t="s">
        <v>23</v>
      </c>
    </row>
    <row r="3" spans="1:18" ht="15" customHeight="1" x14ac:dyDescent="0.2">
      <c r="A3" t="s">
        <v>12</v>
      </c>
      <c r="B3" s="10" t="s">
        <v>14</v>
      </c>
      <c r="C3" s="37" t="s">
        <v>15</v>
      </c>
      <c r="D3" s="33"/>
      <c r="E3" s="11" t="s">
        <v>16</v>
      </c>
      <c r="F3" s="38" t="s">
        <v>19</v>
      </c>
      <c r="G3" s="39"/>
      <c r="H3" s="7" t="s">
        <v>86</v>
      </c>
      <c r="I3" s="30">
        <f>I8+I13</f>
        <v>0</v>
      </c>
      <c r="O3" t="s">
        <v>20</v>
      </c>
      <c r="P3" t="s">
        <v>23</v>
      </c>
    </row>
    <row r="4" spans="1:18" ht="15" customHeight="1" x14ac:dyDescent="0.2">
      <c r="A4" t="s">
        <v>17</v>
      </c>
      <c r="B4" s="13" t="s">
        <v>18</v>
      </c>
      <c r="C4" s="40" t="s">
        <v>86</v>
      </c>
      <c r="D4" s="41"/>
      <c r="E4" s="14" t="s">
        <v>87</v>
      </c>
      <c r="F4" s="13"/>
      <c r="G4" s="13"/>
      <c r="H4" s="15"/>
      <c r="I4" s="15"/>
      <c r="O4" t="s">
        <v>21</v>
      </c>
      <c r="P4" t="s">
        <v>23</v>
      </c>
    </row>
    <row r="5" spans="1:18" ht="12.75" customHeight="1" x14ac:dyDescent="0.2">
      <c r="A5" s="36" t="s">
        <v>27</v>
      </c>
      <c r="B5" s="36" t="s">
        <v>29</v>
      </c>
      <c r="C5" s="36" t="s">
        <v>31</v>
      </c>
      <c r="D5" s="36" t="s">
        <v>32</v>
      </c>
      <c r="E5" s="36" t="s">
        <v>33</v>
      </c>
      <c r="F5" s="36" t="s">
        <v>35</v>
      </c>
      <c r="G5" s="36" t="s">
        <v>37</v>
      </c>
      <c r="H5" s="36" t="s">
        <v>39</v>
      </c>
      <c r="I5" s="36"/>
      <c r="O5" t="s">
        <v>22</v>
      </c>
      <c r="P5" t="s">
        <v>24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2" t="s">
        <v>40</v>
      </c>
      <c r="I6" s="12" t="s">
        <v>42</v>
      </c>
    </row>
    <row r="7" spans="1:18" ht="12.75" customHeight="1" x14ac:dyDescent="0.2">
      <c r="A7" s="12" t="s">
        <v>28</v>
      </c>
      <c r="B7" s="12" t="s">
        <v>30</v>
      </c>
      <c r="C7" s="12" t="s">
        <v>24</v>
      </c>
      <c r="D7" s="12" t="s">
        <v>23</v>
      </c>
      <c r="E7" s="12" t="s">
        <v>34</v>
      </c>
      <c r="F7" s="12" t="s">
        <v>36</v>
      </c>
      <c r="G7" s="12" t="s">
        <v>38</v>
      </c>
      <c r="H7" s="12" t="s">
        <v>41</v>
      </c>
      <c r="I7" s="12" t="s">
        <v>43</v>
      </c>
    </row>
    <row r="8" spans="1:18" ht="12.75" customHeight="1" x14ac:dyDescent="0.2">
      <c r="A8" s="15" t="s">
        <v>44</v>
      </c>
      <c r="B8" s="15"/>
      <c r="C8" s="19" t="s">
        <v>28</v>
      </c>
      <c r="D8" s="15"/>
      <c r="E8" s="20" t="s">
        <v>26</v>
      </c>
      <c r="F8" s="15"/>
      <c r="G8" s="15"/>
      <c r="H8" s="15"/>
      <c r="I8" s="21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8" t="s">
        <v>45</v>
      </c>
      <c r="B9" s="22" t="s">
        <v>30</v>
      </c>
      <c r="C9" s="22" t="s">
        <v>88</v>
      </c>
      <c r="D9" s="18" t="s">
        <v>38</v>
      </c>
      <c r="E9" s="23" t="s">
        <v>89</v>
      </c>
      <c r="F9" s="24" t="s">
        <v>90</v>
      </c>
      <c r="G9" s="25">
        <v>2.9750000000000001</v>
      </c>
      <c r="H9" s="25">
        <v>0</v>
      </c>
      <c r="I9" s="25">
        <f>ROUND(ROUND(H9,3)*ROUND(G9,3),3)</f>
        <v>0</v>
      </c>
      <c r="O9">
        <f>(I9*21)/100</f>
        <v>0</v>
      </c>
      <c r="P9" t="s">
        <v>24</v>
      </c>
    </row>
    <row r="10" spans="1:18" x14ac:dyDescent="0.2">
      <c r="A10" s="26" t="s">
        <v>50</v>
      </c>
      <c r="E10" s="27" t="s">
        <v>91</v>
      </c>
    </row>
    <row r="11" spans="1:18" ht="25.5" x14ac:dyDescent="0.2">
      <c r="A11" s="28" t="s">
        <v>52</v>
      </c>
      <c r="E11" s="29" t="s">
        <v>92</v>
      </c>
    </row>
    <row r="12" spans="1:18" ht="25.5" x14ac:dyDescent="0.2">
      <c r="A12" t="s">
        <v>54</v>
      </c>
      <c r="E12" s="27" t="s">
        <v>93</v>
      </c>
    </row>
    <row r="13" spans="1:18" ht="12.75" customHeight="1" x14ac:dyDescent="0.2">
      <c r="A13" s="5" t="s">
        <v>44</v>
      </c>
      <c r="B13" s="5"/>
      <c r="C13" s="31" t="s">
        <v>30</v>
      </c>
      <c r="D13" s="5"/>
      <c r="E13" s="20" t="s">
        <v>94</v>
      </c>
      <c r="F13" s="5"/>
      <c r="G13" s="5"/>
      <c r="H13" s="5"/>
      <c r="I13" s="32">
        <f>I14+I18</f>
        <v>0</v>
      </c>
      <c r="O13" t="e">
        <f>0+R13</f>
        <v>#REF!</v>
      </c>
      <c r="Q13" t="e">
        <f>0+I14+#REF!+#REF!+I18</f>
        <v>#REF!</v>
      </c>
      <c r="R13" t="e">
        <f>0+O14+#REF!+#REF!+O18</f>
        <v>#REF!</v>
      </c>
    </row>
    <row r="14" spans="1:18" x14ac:dyDescent="0.2">
      <c r="A14" s="18" t="s">
        <v>45</v>
      </c>
      <c r="B14" s="22" t="s">
        <v>24</v>
      </c>
      <c r="C14" s="22" t="s">
        <v>95</v>
      </c>
      <c r="D14" s="18" t="s">
        <v>47</v>
      </c>
      <c r="E14" s="23" t="s">
        <v>96</v>
      </c>
      <c r="F14" s="24" t="s">
        <v>97</v>
      </c>
      <c r="G14" s="25">
        <v>143</v>
      </c>
      <c r="H14" s="25">
        <v>0</v>
      </c>
      <c r="I14" s="25">
        <v>0</v>
      </c>
      <c r="O14">
        <f>(I14*21)/100</f>
        <v>0</v>
      </c>
      <c r="P14" t="s">
        <v>24</v>
      </c>
    </row>
    <row r="15" spans="1:18" ht="25.5" x14ac:dyDescent="0.2">
      <c r="A15" s="26" t="s">
        <v>50</v>
      </c>
      <c r="E15" s="27" t="s">
        <v>98</v>
      </c>
    </row>
    <row r="16" spans="1:18" ht="25.5" x14ac:dyDescent="0.2">
      <c r="A16" s="28" t="s">
        <v>52</v>
      </c>
      <c r="E16" s="29" t="s">
        <v>99</v>
      </c>
    </row>
    <row r="17" spans="1:16" ht="38.25" x14ac:dyDescent="0.2">
      <c r="A17" t="s">
        <v>54</v>
      </c>
      <c r="E17" s="27" t="s">
        <v>100</v>
      </c>
    </row>
    <row r="18" spans="1:16" x14ac:dyDescent="0.2">
      <c r="A18" s="18" t="s">
        <v>45</v>
      </c>
      <c r="B18" s="22" t="s">
        <v>36</v>
      </c>
      <c r="C18" s="22" t="s">
        <v>101</v>
      </c>
      <c r="D18" s="18" t="s">
        <v>47</v>
      </c>
      <c r="E18" s="23" t="s">
        <v>102</v>
      </c>
      <c r="F18" s="24" t="s">
        <v>97</v>
      </c>
      <c r="G18" s="25">
        <v>16</v>
      </c>
      <c r="H18" s="25">
        <v>0</v>
      </c>
      <c r="I18" s="25">
        <f>ROUND(ROUND(H18,3)*ROUND(G18,3),3)</f>
        <v>0</v>
      </c>
      <c r="O18">
        <f>(I18*21)/100</f>
        <v>0</v>
      </c>
      <c r="P18" t="s">
        <v>24</v>
      </c>
    </row>
    <row r="19" spans="1:16" x14ac:dyDescent="0.2">
      <c r="A19" s="26" t="s">
        <v>50</v>
      </c>
      <c r="E19" s="27" t="s">
        <v>103</v>
      </c>
    </row>
    <row r="20" spans="1:16" ht="25.5" x14ac:dyDescent="0.2">
      <c r="A20" s="28" t="s">
        <v>52</v>
      </c>
      <c r="E20" s="29" t="s">
        <v>104</v>
      </c>
    </row>
    <row r="21" spans="1:16" ht="38.25" x14ac:dyDescent="0.2">
      <c r="A21" t="s">
        <v>54</v>
      </c>
      <c r="E21" s="27" t="s">
        <v>105</v>
      </c>
    </row>
  </sheetData>
  <mergeCells count="11">
    <mergeCell ref="G5:G6"/>
    <mergeCell ref="H5:I5"/>
    <mergeCell ref="C3:D3"/>
    <mergeCell ref="F3:G3"/>
    <mergeCell ref="C4:D4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opLeftCell="B1" zoomScaleNormal="100" workbookViewId="0">
      <pane ySplit="8" topLeftCell="A9" activePane="bottomLeft" state="frozen"/>
      <selection pane="bottomLeft" activeCell="K132" sqref="K132"/>
    </sheetView>
  </sheetViews>
  <sheetFormatPr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23</v>
      </c>
    </row>
    <row r="2" spans="1:18" ht="24.9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0+O9+O18+O35+O60+O73+O86+O95+O104</f>
        <v>0</v>
      </c>
      <c r="P2" t="s">
        <v>23</v>
      </c>
    </row>
    <row r="3" spans="1:18" ht="15" customHeight="1" x14ac:dyDescent="0.2">
      <c r="A3" t="s">
        <v>12</v>
      </c>
      <c r="B3" s="10" t="s">
        <v>14</v>
      </c>
      <c r="C3" s="37" t="s">
        <v>15</v>
      </c>
      <c r="D3" s="33"/>
      <c r="E3" s="11" t="s">
        <v>16</v>
      </c>
      <c r="F3" s="1"/>
      <c r="G3" s="8"/>
      <c r="H3" s="7" t="s">
        <v>154</v>
      </c>
      <c r="I3" s="30">
        <f>0+I9+I18+I35+I60+I73+I86+I95+I104</f>
        <v>0</v>
      </c>
      <c r="O3" t="s">
        <v>20</v>
      </c>
      <c r="P3" t="s">
        <v>23</v>
      </c>
    </row>
    <row r="4" spans="1:18" ht="15" customHeight="1" x14ac:dyDescent="0.2">
      <c r="A4" t="s">
        <v>17</v>
      </c>
      <c r="B4" s="10" t="s">
        <v>150</v>
      </c>
      <c r="C4" s="37" t="s">
        <v>151</v>
      </c>
      <c r="D4" s="33"/>
      <c r="E4" s="11" t="s">
        <v>152</v>
      </c>
      <c r="F4" s="38" t="s">
        <v>19</v>
      </c>
      <c r="G4" s="33"/>
      <c r="H4" s="9"/>
      <c r="I4" s="9"/>
      <c r="O4" t="s">
        <v>21</v>
      </c>
      <c r="P4" t="s">
        <v>23</v>
      </c>
    </row>
    <row r="5" spans="1:18" ht="12.75" customHeight="1" x14ac:dyDescent="0.2">
      <c r="A5" t="s">
        <v>153</v>
      </c>
      <c r="B5" s="13" t="s">
        <v>18</v>
      </c>
      <c r="C5" s="40" t="s">
        <v>154</v>
      </c>
      <c r="D5" s="41"/>
      <c r="E5" s="14" t="s">
        <v>152</v>
      </c>
      <c r="F5" s="13"/>
      <c r="G5" s="13"/>
      <c r="H5" s="5"/>
      <c r="I5" s="5"/>
      <c r="O5" t="s">
        <v>22</v>
      </c>
      <c r="P5" t="s">
        <v>24</v>
      </c>
    </row>
    <row r="6" spans="1:18" ht="12.75" customHeight="1" x14ac:dyDescent="0.2">
      <c r="A6" s="36" t="s">
        <v>27</v>
      </c>
      <c r="B6" s="36" t="s">
        <v>29</v>
      </c>
      <c r="C6" s="36" t="s">
        <v>31</v>
      </c>
      <c r="D6" s="36" t="s">
        <v>32</v>
      </c>
      <c r="E6" s="36" t="s">
        <v>33</v>
      </c>
      <c r="F6" s="36" t="s">
        <v>35</v>
      </c>
      <c r="G6" s="36" t="s">
        <v>37</v>
      </c>
      <c r="H6" s="36" t="s">
        <v>39</v>
      </c>
      <c r="I6" s="36"/>
    </row>
    <row r="7" spans="1:18" ht="12.75" customHeight="1" x14ac:dyDescent="0.2">
      <c r="A7" s="36"/>
      <c r="B7" s="36"/>
      <c r="C7" s="36"/>
      <c r="D7" s="36"/>
      <c r="E7" s="36"/>
      <c r="F7" s="36"/>
      <c r="G7" s="36"/>
      <c r="H7" s="12" t="s">
        <v>40</v>
      </c>
      <c r="I7" s="12" t="s">
        <v>42</v>
      </c>
    </row>
    <row r="8" spans="1:18" ht="12.75" customHeight="1" x14ac:dyDescent="0.2">
      <c r="A8" s="12" t="s">
        <v>28</v>
      </c>
      <c r="B8" s="12" t="s">
        <v>30</v>
      </c>
      <c r="C8" s="12" t="s">
        <v>24</v>
      </c>
      <c r="D8" s="12" t="s">
        <v>23</v>
      </c>
      <c r="E8" s="12" t="s">
        <v>34</v>
      </c>
      <c r="F8" s="12" t="s">
        <v>36</v>
      </c>
      <c r="G8" s="12" t="s">
        <v>38</v>
      </c>
      <c r="H8" s="12" t="s">
        <v>41</v>
      </c>
      <c r="I8" s="12" t="s">
        <v>43</v>
      </c>
    </row>
    <row r="9" spans="1:18" ht="12.75" customHeight="1" x14ac:dyDescent="0.2">
      <c r="A9" s="15" t="s">
        <v>44</v>
      </c>
      <c r="B9" s="15"/>
      <c r="C9" s="19" t="s">
        <v>28</v>
      </c>
      <c r="D9" s="15"/>
      <c r="E9" s="20" t="s">
        <v>26</v>
      </c>
      <c r="F9" s="15"/>
      <c r="G9" s="15"/>
      <c r="H9" s="15"/>
      <c r="I9" s="21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x14ac:dyDescent="0.2">
      <c r="A10" s="18" t="s">
        <v>45</v>
      </c>
      <c r="B10" s="22" t="s">
        <v>30</v>
      </c>
      <c r="C10" s="22" t="s">
        <v>88</v>
      </c>
      <c r="D10" s="18" t="s">
        <v>30</v>
      </c>
      <c r="E10" s="23" t="s">
        <v>89</v>
      </c>
      <c r="F10" s="24" t="s">
        <v>90</v>
      </c>
      <c r="G10" s="25">
        <v>432.8</v>
      </c>
      <c r="H10" s="25">
        <v>0</v>
      </c>
      <c r="I10" s="25">
        <f>ROUND(ROUND(H10,3)*ROUND(G10,3),3)</f>
        <v>0</v>
      </c>
      <c r="O10">
        <f>(I10*21)/100</f>
        <v>0</v>
      </c>
      <c r="P10" t="s">
        <v>24</v>
      </c>
    </row>
    <row r="11" spans="1:18" x14ac:dyDescent="0.2">
      <c r="A11" s="26" t="s">
        <v>50</v>
      </c>
      <c r="E11" s="27" t="s">
        <v>108</v>
      </c>
    </row>
    <row r="12" spans="1:18" ht="25.5" x14ac:dyDescent="0.2">
      <c r="A12" s="28" t="s">
        <v>52</v>
      </c>
      <c r="E12" s="29" t="s">
        <v>155</v>
      </c>
    </row>
    <row r="13" spans="1:18" ht="25.5" x14ac:dyDescent="0.2">
      <c r="A13" t="s">
        <v>54</v>
      </c>
      <c r="E13" s="27" t="s">
        <v>93</v>
      </c>
    </row>
    <row r="14" spans="1:18" x14ac:dyDescent="0.2">
      <c r="A14" s="18" t="s">
        <v>45</v>
      </c>
      <c r="B14" s="22" t="s">
        <v>24</v>
      </c>
      <c r="C14" s="22" t="s">
        <v>156</v>
      </c>
      <c r="D14" s="18" t="s">
        <v>47</v>
      </c>
      <c r="E14" s="23" t="s">
        <v>157</v>
      </c>
      <c r="F14" s="24" t="s">
        <v>49</v>
      </c>
      <c r="G14" s="25">
        <v>1</v>
      </c>
      <c r="H14" s="25">
        <v>0</v>
      </c>
      <c r="I14" s="25">
        <f>ROUND(ROUND(H14,3)*ROUND(G14,3),3)</f>
        <v>0</v>
      </c>
      <c r="O14">
        <f>(I14*21)/100</f>
        <v>0</v>
      </c>
      <c r="P14" t="s">
        <v>24</v>
      </c>
    </row>
    <row r="15" spans="1:18" ht="25.5" x14ac:dyDescent="0.2">
      <c r="A15" s="26" t="s">
        <v>50</v>
      </c>
      <c r="E15" s="27" t="s">
        <v>158</v>
      </c>
    </row>
    <row r="16" spans="1:18" ht="25.5" x14ac:dyDescent="0.2">
      <c r="A16" s="28" t="s">
        <v>52</v>
      </c>
      <c r="E16" s="29" t="s">
        <v>59</v>
      </c>
    </row>
    <row r="17" spans="1:18" x14ac:dyDescent="0.2">
      <c r="A17" t="s">
        <v>54</v>
      </c>
      <c r="E17" s="27" t="s">
        <v>64</v>
      </c>
    </row>
    <row r="18" spans="1:18" ht="12.75" customHeight="1" x14ac:dyDescent="0.2">
      <c r="A18" s="5" t="s">
        <v>44</v>
      </c>
      <c r="B18" s="5"/>
      <c r="C18" s="31" t="s">
        <v>30</v>
      </c>
      <c r="D18" s="5"/>
      <c r="E18" s="20" t="s">
        <v>94</v>
      </c>
      <c r="F18" s="5"/>
      <c r="G18" s="5"/>
      <c r="H18" s="5"/>
      <c r="I18" s="32">
        <f>0+Q18</f>
        <v>0</v>
      </c>
      <c r="O18">
        <f>0+R18</f>
        <v>0</v>
      </c>
      <c r="Q18">
        <f>0+I19+I23+I27+I31</f>
        <v>0</v>
      </c>
      <c r="R18">
        <f>0+O19+O23+O27+O31</f>
        <v>0</v>
      </c>
    </row>
    <row r="19" spans="1:18" x14ac:dyDescent="0.2">
      <c r="A19" s="18" t="s">
        <v>45</v>
      </c>
      <c r="B19" s="22" t="s">
        <v>23</v>
      </c>
      <c r="C19" s="22" t="s">
        <v>159</v>
      </c>
      <c r="D19" s="18" t="s">
        <v>47</v>
      </c>
      <c r="E19" s="23" t="s">
        <v>160</v>
      </c>
      <c r="F19" s="24" t="s">
        <v>107</v>
      </c>
      <c r="G19" s="25">
        <v>216.4</v>
      </c>
      <c r="H19" s="25">
        <v>0</v>
      </c>
      <c r="I19" s="25">
        <v>0</v>
      </c>
      <c r="O19">
        <f>(I19*21)/100</f>
        <v>0</v>
      </c>
      <c r="P19" t="s">
        <v>24</v>
      </c>
    </row>
    <row r="20" spans="1:18" ht="51" x14ac:dyDescent="0.2">
      <c r="A20" s="26" t="s">
        <v>50</v>
      </c>
      <c r="E20" s="27" t="s">
        <v>161</v>
      </c>
    </row>
    <row r="21" spans="1:18" ht="25.5" x14ac:dyDescent="0.2">
      <c r="A21" s="28" t="s">
        <v>52</v>
      </c>
      <c r="E21" s="29" t="s">
        <v>162</v>
      </c>
    </row>
    <row r="22" spans="1:18" ht="369.75" x14ac:dyDescent="0.2">
      <c r="A22" t="s">
        <v>54</v>
      </c>
      <c r="E22" s="27" t="s">
        <v>112</v>
      </c>
    </row>
    <row r="23" spans="1:18" x14ac:dyDescent="0.2">
      <c r="A23" s="18" t="s">
        <v>45</v>
      </c>
      <c r="B23" s="22" t="s">
        <v>34</v>
      </c>
      <c r="C23" s="22" t="s">
        <v>115</v>
      </c>
      <c r="D23" s="18" t="s">
        <v>47</v>
      </c>
      <c r="E23" s="23" t="s">
        <v>116</v>
      </c>
      <c r="F23" s="24" t="s">
        <v>107</v>
      </c>
      <c r="G23" s="25">
        <v>216.4</v>
      </c>
      <c r="H23" s="25">
        <v>0</v>
      </c>
      <c r="I23" s="25">
        <f>ROUND(ROUND(H23,3)*ROUND(G23,3),3)</f>
        <v>0</v>
      </c>
      <c r="O23">
        <f>(I23*21)/100</f>
        <v>0</v>
      </c>
      <c r="P23" t="s">
        <v>24</v>
      </c>
    </row>
    <row r="24" spans="1:18" ht="25.5" x14ac:dyDescent="0.2">
      <c r="A24" s="26" t="s">
        <v>50</v>
      </c>
      <c r="E24" s="27" t="s">
        <v>163</v>
      </c>
    </row>
    <row r="25" spans="1:18" ht="25.5" x14ac:dyDescent="0.2">
      <c r="A25" s="28" t="s">
        <v>52</v>
      </c>
      <c r="E25" s="29" t="s">
        <v>164</v>
      </c>
    </row>
    <row r="26" spans="1:18" ht="191.25" x14ac:dyDescent="0.2">
      <c r="A26" t="s">
        <v>54</v>
      </c>
      <c r="E26" s="27" t="s">
        <v>117</v>
      </c>
    </row>
    <row r="27" spans="1:18" x14ac:dyDescent="0.2">
      <c r="A27" s="18" t="s">
        <v>45</v>
      </c>
      <c r="B27" s="22" t="s">
        <v>36</v>
      </c>
      <c r="C27" s="22" t="s">
        <v>119</v>
      </c>
      <c r="D27" s="18" t="s">
        <v>47</v>
      </c>
      <c r="E27" s="23" t="s">
        <v>120</v>
      </c>
      <c r="F27" s="24" t="s">
        <v>107</v>
      </c>
      <c r="G27" s="25">
        <v>12.29</v>
      </c>
      <c r="H27" s="25">
        <v>0</v>
      </c>
      <c r="I27" s="25">
        <f>ROUND(ROUND(H27,3)*ROUND(G27,3),3)</f>
        <v>0</v>
      </c>
      <c r="O27">
        <f>(I27*21)/100</f>
        <v>0</v>
      </c>
      <c r="P27" t="s">
        <v>24</v>
      </c>
    </row>
    <row r="28" spans="1:18" ht="25.5" x14ac:dyDescent="0.2">
      <c r="A28" s="26" t="s">
        <v>50</v>
      </c>
      <c r="E28" s="27" t="s">
        <v>165</v>
      </c>
    </row>
    <row r="29" spans="1:18" ht="25.5" x14ac:dyDescent="0.2">
      <c r="A29" s="28" t="s">
        <v>52</v>
      </c>
      <c r="E29" s="29" t="s">
        <v>166</v>
      </c>
    </row>
    <row r="30" spans="1:18" ht="280.5" x14ac:dyDescent="0.2">
      <c r="A30" t="s">
        <v>54</v>
      </c>
      <c r="E30" s="27" t="s">
        <v>121</v>
      </c>
    </row>
    <row r="31" spans="1:18" x14ac:dyDescent="0.2">
      <c r="A31" s="18" t="s">
        <v>45</v>
      </c>
      <c r="B31" s="22" t="s">
        <v>38</v>
      </c>
      <c r="C31" s="22" t="s">
        <v>167</v>
      </c>
      <c r="D31" s="18" t="s">
        <v>47</v>
      </c>
      <c r="E31" s="23" t="s">
        <v>168</v>
      </c>
      <c r="F31" s="24" t="s">
        <v>107</v>
      </c>
      <c r="G31" s="25">
        <v>157.49</v>
      </c>
      <c r="H31" s="25">
        <v>0</v>
      </c>
      <c r="I31" s="25">
        <f>ROUND(ROUND(H31,3)*ROUND(G31,3),3)</f>
        <v>0</v>
      </c>
      <c r="O31">
        <f>(I31*21)/100</f>
        <v>0</v>
      </c>
      <c r="P31" t="s">
        <v>24</v>
      </c>
    </row>
    <row r="32" spans="1:18" ht="25.5" x14ac:dyDescent="0.2">
      <c r="A32" s="26" t="s">
        <v>50</v>
      </c>
      <c r="E32" s="27" t="s">
        <v>169</v>
      </c>
    </row>
    <row r="33" spans="1:18" ht="25.5" x14ac:dyDescent="0.2">
      <c r="A33" s="28" t="s">
        <v>52</v>
      </c>
      <c r="E33" s="29" t="s">
        <v>170</v>
      </c>
    </row>
    <row r="34" spans="1:18" ht="229.5" x14ac:dyDescent="0.2">
      <c r="A34" t="s">
        <v>54</v>
      </c>
      <c r="E34" s="27" t="s">
        <v>171</v>
      </c>
    </row>
    <row r="35" spans="1:18" ht="12.75" customHeight="1" x14ac:dyDescent="0.2">
      <c r="A35" s="5" t="s">
        <v>44</v>
      </c>
      <c r="B35" s="5"/>
      <c r="C35" s="31" t="s">
        <v>24</v>
      </c>
      <c r="D35" s="5"/>
      <c r="E35" s="20" t="s">
        <v>122</v>
      </c>
      <c r="F35" s="5"/>
      <c r="G35" s="5"/>
      <c r="H35" s="5"/>
      <c r="I35" s="32">
        <f>0+Q35</f>
        <v>0</v>
      </c>
      <c r="O35">
        <f>0+R35</f>
        <v>0</v>
      </c>
      <c r="Q35">
        <f>0+I36+I40+I44+I48+I52+I56</f>
        <v>0</v>
      </c>
      <c r="R35">
        <f>0+O36+O40+O44+O48+O52+O56</f>
        <v>0</v>
      </c>
    </row>
    <row r="36" spans="1:18" x14ac:dyDescent="0.2">
      <c r="A36" s="18" t="s">
        <v>45</v>
      </c>
      <c r="B36" s="22" t="s">
        <v>72</v>
      </c>
      <c r="C36" s="22" t="s">
        <v>127</v>
      </c>
      <c r="D36" s="18" t="s">
        <v>30</v>
      </c>
      <c r="E36" s="23" t="s">
        <v>128</v>
      </c>
      <c r="F36" s="24" t="s">
        <v>97</v>
      </c>
      <c r="G36" s="25">
        <v>61.45</v>
      </c>
      <c r="H36" s="25">
        <v>0</v>
      </c>
      <c r="I36" s="25">
        <f>ROUND(ROUND(H36,3)*ROUND(G36,3),3)</f>
        <v>0</v>
      </c>
      <c r="O36">
        <f>(I36*21)/100</f>
        <v>0</v>
      </c>
      <c r="P36" t="s">
        <v>24</v>
      </c>
    </row>
    <row r="37" spans="1:18" ht="25.5" x14ac:dyDescent="0.2">
      <c r="A37" s="26" t="s">
        <v>50</v>
      </c>
      <c r="E37" s="27" t="s">
        <v>172</v>
      </c>
    </row>
    <row r="38" spans="1:18" ht="25.5" x14ac:dyDescent="0.2">
      <c r="A38" s="28" t="s">
        <v>52</v>
      </c>
      <c r="E38" s="29" t="s">
        <v>173</v>
      </c>
    </row>
    <row r="39" spans="1:18" ht="102" x14ac:dyDescent="0.2">
      <c r="A39" t="s">
        <v>54</v>
      </c>
      <c r="E39" s="27" t="s">
        <v>129</v>
      </c>
    </row>
    <row r="40" spans="1:18" x14ac:dyDescent="0.2">
      <c r="A40" s="18" t="s">
        <v>45</v>
      </c>
      <c r="B40" s="22" t="s">
        <v>76</v>
      </c>
      <c r="C40" s="22" t="s">
        <v>127</v>
      </c>
      <c r="D40" s="18" t="s">
        <v>24</v>
      </c>
      <c r="E40" s="23" t="s">
        <v>128</v>
      </c>
      <c r="F40" s="24" t="s">
        <v>97</v>
      </c>
      <c r="G40" s="25">
        <v>47.274999999999999</v>
      </c>
      <c r="H40" s="25">
        <v>0</v>
      </c>
      <c r="I40" s="25">
        <f>ROUND(ROUND(H40,3)*ROUND(G40,3),3)</f>
        <v>0</v>
      </c>
      <c r="O40">
        <f>(I40*21)/100</f>
        <v>0</v>
      </c>
      <c r="P40" t="s">
        <v>24</v>
      </c>
    </row>
    <row r="41" spans="1:18" ht="25.5" x14ac:dyDescent="0.2">
      <c r="A41" s="26" t="s">
        <v>50</v>
      </c>
      <c r="E41" s="27" t="s">
        <v>174</v>
      </c>
    </row>
    <row r="42" spans="1:18" ht="25.5" x14ac:dyDescent="0.2">
      <c r="A42" s="28" t="s">
        <v>52</v>
      </c>
      <c r="E42" s="29" t="s">
        <v>175</v>
      </c>
    </row>
    <row r="43" spans="1:18" ht="102" x14ac:dyDescent="0.2">
      <c r="A43" t="s">
        <v>54</v>
      </c>
      <c r="E43" s="27" t="s">
        <v>129</v>
      </c>
    </row>
    <row r="44" spans="1:18" x14ac:dyDescent="0.2">
      <c r="A44" s="18" t="s">
        <v>45</v>
      </c>
      <c r="B44" s="22" t="s">
        <v>41</v>
      </c>
      <c r="C44" s="22" t="s">
        <v>176</v>
      </c>
      <c r="D44" s="18" t="s">
        <v>47</v>
      </c>
      <c r="E44" s="23" t="s">
        <v>177</v>
      </c>
      <c r="F44" s="24" t="s">
        <v>107</v>
      </c>
      <c r="G44" s="25">
        <v>5.84</v>
      </c>
      <c r="H44" s="25">
        <v>0</v>
      </c>
      <c r="I44" s="25">
        <f>ROUND(ROUND(H44,3)*ROUND(G44,3),3)</f>
        <v>0</v>
      </c>
      <c r="O44">
        <f>(I44*21)/100</f>
        <v>0</v>
      </c>
      <c r="P44" t="s">
        <v>24</v>
      </c>
    </row>
    <row r="45" spans="1:18" ht="38.25" x14ac:dyDescent="0.2">
      <c r="A45" s="26" t="s">
        <v>50</v>
      </c>
      <c r="E45" s="27" t="s">
        <v>178</v>
      </c>
    </row>
    <row r="46" spans="1:18" ht="25.5" x14ac:dyDescent="0.2">
      <c r="A46" s="28" t="s">
        <v>52</v>
      </c>
      <c r="E46" s="29" t="s">
        <v>179</v>
      </c>
    </row>
    <row r="47" spans="1:18" ht="369.75" x14ac:dyDescent="0.2">
      <c r="A47" t="s">
        <v>54</v>
      </c>
      <c r="E47" s="27" t="s">
        <v>180</v>
      </c>
    </row>
    <row r="48" spans="1:18" x14ac:dyDescent="0.2">
      <c r="A48" s="18" t="s">
        <v>45</v>
      </c>
      <c r="B48" s="22" t="s">
        <v>43</v>
      </c>
      <c r="C48" s="22" t="s">
        <v>181</v>
      </c>
      <c r="D48" s="18" t="s">
        <v>30</v>
      </c>
      <c r="E48" s="23" t="s">
        <v>182</v>
      </c>
      <c r="F48" s="24" t="s">
        <v>90</v>
      </c>
      <c r="G48" s="25">
        <v>0.17499999999999999</v>
      </c>
      <c r="H48" s="25">
        <v>0</v>
      </c>
      <c r="I48" s="25">
        <f>ROUND(ROUND(H48,3)*ROUND(G48,3),3)</f>
        <v>0</v>
      </c>
      <c r="O48">
        <f>(I48*21)/100</f>
        <v>0</v>
      </c>
      <c r="P48" t="s">
        <v>24</v>
      </c>
    </row>
    <row r="49" spans="1:18" ht="25.5" x14ac:dyDescent="0.2">
      <c r="A49" s="26" t="s">
        <v>50</v>
      </c>
      <c r="E49" s="27" t="s">
        <v>183</v>
      </c>
    </row>
    <row r="50" spans="1:18" ht="25.5" x14ac:dyDescent="0.2">
      <c r="A50" s="28" t="s">
        <v>52</v>
      </c>
      <c r="E50" s="29" t="s">
        <v>184</v>
      </c>
    </row>
    <row r="51" spans="1:18" ht="267.75" x14ac:dyDescent="0.2">
      <c r="A51" t="s">
        <v>54</v>
      </c>
      <c r="E51" s="27" t="s">
        <v>185</v>
      </c>
    </row>
    <row r="52" spans="1:18" x14ac:dyDescent="0.2">
      <c r="A52" s="18" t="s">
        <v>45</v>
      </c>
      <c r="B52" s="22" t="s">
        <v>109</v>
      </c>
      <c r="C52" s="22" t="s">
        <v>181</v>
      </c>
      <c r="D52" s="18" t="s">
        <v>24</v>
      </c>
      <c r="E52" s="23" t="s">
        <v>182</v>
      </c>
      <c r="F52" s="24" t="s">
        <v>90</v>
      </c>
      <c r="G52" s="25">
        <v>0.25900000000000001</v>
      </c>
      <c r="H52" s="25">
        <v>0</v>
      </c>
      <c r="I52" s="25">
        <f>ROUND(ROUND(H52,3)*ROUND(G52,3),3)</f>
        <v>0</v>
      </c>
      <c r="O52">
        <f>(I52*21)/100</f>
        <v>0</v>
      </c>
      <c r="P52" t="s">
        <v>24</v>
      </c>
    </row>
    <row r="53" spans="1:18" ht="25.5" x14ac:dyDescent="0.2">
      <c r="A53" s="26" t="s">
        <v>50</v>
      </c>
      <c r="E53" s="27" t="s">
        <v>186</v>
      </c>
    </row>
    <row r="54" spans="1:18" ht="25.5" x14ac:dyDescent="0.2">
      <c r="A54" s="28" t="s">
        <v>52</v>
      </c>
      <c r="E54" s="29" t="s">
        <v>187</v>
      </c>
    </row>
    <row r="55" spans="1:18" ht="267.75" x14ac:dyDescent="0.2">
      <c r="A55" t="s">
        <v>54</v>
      </c>
      <c r="E55" s="27" t="s">
        <v>185</v>
      </c>
    </row>
    <row r="56" spans="1:18" x14ac:dyDescent="0.2">
      <c r="A56" s="18" t="s">
        <v>45</v>
      </c>
      <c r="B56" s="22" t="s">
        <v>111</v>
      </c>
      <c r="C56" s="22" t="s">
        <v>188</v>
      </c>
      <c r="D56" s="18" t="s">
        <v>47</v>
      </c>
      <c r="E56" s="23" t="s">
        <v>189</v>
      </c>
      <c r="F56" s="24" t="s">
        <v>97</v>
      </c>
      <c r="G56" s="25">
        <v>158.84</v>
      </c>
      <c r="H56" s="25">
        <v>0</v>
      </c>
      <c r="I56" s="25">
        <f>ROUND(ROUND(H56,3)*ROUND(G56,3),3)</f>
        <v>0</v>
      </c>
      <c r="O56">
        <f>(I56*21)/100</f>
        <v>0</v>
      </c>
      <c r="P56" t="s">
        <v>24</v>
      </c>
    </row>
    <row r="57" spans="1:18" ht="25.5" x14ac:dyDescent="0.2">
      <c r="A57" s="26" t="s">
        <v>50</v>
      </c>
      <c r="E57" s="27" t="s">
        <v>190</v>
      </c>
    </row>
    <row r="58" spans="1:18" ht="25.5" x14ac:dyDescent="0.2">
      <c r="A58" s="28" t="s">
        <v>52</v>
      </c>
      <c r="E58" s="29" t="s">
        <v>191</v>
      </c>
    </row>
    <row r="59" spans="1:18" ht="102" x14ac:dyDescent="0.2">
      <c r="A59" t="s">
        <v>54</v>
      </c>
      <c r="E59" s="27" t="s">
        <v>192</v>
      </c>
    </row>
    <row r="60" spans="1:18" ht="12.75" customHeight="1" x14ac:dyDescent="0.2">
      <c r="A60" s="5" t="s">
        <v>44</v>
      </c>
      <c r="B60" s="5"/>
      <c r="C60" s="31" t="s">
        <v>23</v>
      </c>
      <c r="D60" s="5"/>
      <c r="E60" s="20" t="s">
        <v>193</v>
      </c>
      <c r="F60" s="5"/>
      <c r="G60" s="5"/>
      <c r="H60" s="5"/>
      <c r="I60" s="32">
        <f>0+Q60</f>
        <v>0</v>
      </c>
      <c r="O60">
        <f>0+R60</f>
        <v>0</v>
      </c>
      <c r="Q60">
        <f>0+I61+I65+I69</f>
        <v>0</v>
      </c>
      <c r="R60">
        <f>0+O61+O65+O69</f>
        <v>0</v>
      </c>
    </row>
    <row r="61" spans="1:18" x14ac:dyDescent="0.2">
      <c r="A61" s="18" t="s">
        <v>45</v>
      </c>
      <c r="B61" s="22" t="s">
        <v>113</v>
      </c>
      <c r="C61" s="22" t="s">
        <v>194</v>
      </c>
      <c r="D61" s="18" t="s">
        <v>47</v>
      </c>
      <c r="E61" s="23" t="s">
        <v>195</v>
      </c>
      <c r="F61" s="24" t="s">
        <v>107</v>
      </c>
      <c r="G61" s="25">
        <v>19.12</v>
      </c>
      <c r="H61" s="25">
        <v>0</v>
      </c>
      <c r="I61" s="25">
        <f>ROUND(ROUND(H61,3)*ROUND(G61,3),3)</f>
        <v>0</v>
      </c>
      <c r="O61">
        <f>(I61*21)/100</f>
        <v>0</v>
      </c>
      <c r="P61" t="s">
        <v>24</v>
      </c>
    </row>
    <row r="62" spans="1:18" ht="38.25" x14ac:dyDescent="0.2">
      <c r="A62" s="26" t="s">
        <v>50</v>
      </c>
      <c r="E62" s="27" t="s">
        <v>196</v>
      </c>
    </row>
    <row r="63" spans="1:18" ht="25.5" x14ac:dyDescent="0.2">
      <c r="A63" s="28" t="s">
        <v>52</v>
      </c>
      <c r="E63" s="29" t="s">
        <v>197</v>
      </c>
    </row>
    <row r="64" spans="1:18" ht="229.5" x14ac:dyDescent="0.2">
      <c r="A64" t="s">
        <v>54</v>
      </c>
      <c r="E64" s="27" t="s">
        <v>198</v>
      </c>
    </row>
    <row r="65" spans="1:18" x14ac:dyDescent="0.2">
      <c r="A65" s="18" t="s">
        <v>45</v>
      </c>
      <c r="B65" s="22" t="s">
        <v>114</v>
      </c>
      <c r="C65" s="22" t="s">
        <v>199</v>
      </c>
      <c r="D65" s="18" t="s">
        <v>30</v>
      </c>
      <c r="E65" s="23" t="s">
        <v>200</v>
      </c>
      <c r="F65" s="24" t="s">
        <v>90</v>
      </c>
      <c r="G65" s="25">
        <v>0.71199999999999997</v>
      </c>
      <c r="H65" s="25">
        <v>0</v>
      </c>
      <c r="I65" s="25">
        <f>ROUND(ROUND(H65,3)*ROUND(G65,3),3)</f>
        <v>0</v>
      </c>
      <c r="O65">
        <f>(I65*21)/100</f>
        <v>0</v>
      </c>
      <c r="P65" t="s">
        <v>24</v>
      </c>
    </row>
    <row r="66" spans="1:18" ht="38.25" x14ac:dyDescent="0.2">
      <c r="A66" s="26" t="s">
        <v>50</v>
      </c>
      <c r="E66" s="27" t="s">
        <v>201</v>
      </c>
    </row>
    <row r="67" spans="1:18" ht="25.5" x14ac:dyDescent="0.2">
      <c r="A67" s="28" t="s">
        <v>52</v>
      </c>
      <c r="E67" s="29" t="s">
        <v>202</v>
      </c>
    </row>
    <row r="68" spans="1:18" ht="267.75" x14ac:dyDescent="0.2">
      <c r="A68" t="s">
        <v>54</v>
      </c>
      <c r="E68" s="27" t="s">
        <v>185</v>
      </c>
    </row>
    <row r="69" spans="1:18" x14ac:dyDescent="0.2">
      <c r="A69" s="18" t="s">
        <v>45</v>
      </c>
      <c r="B69" s="22" t="s">
        <v>118</v>
      </c>
      <c r="C69" s="22" t="s">
        <v>199</v>
      </c>
      <c r="D69" s="18" t="s">
        <v>24</v>
      </c>
      <c r="E69" s="23" t="s">
        <v>200</v>
      </c>
      <c r="F69" s="24" t="s">
        <v>90</v>
      </c>
      <c r="G69" s="25">
        <v>3.5999999999999997E-2</v>
      </c>
      <c r="H69" s="25">
        <v>0</v>
      </c>
      <c r="I69" s="25">
        <f>ROUND(ROUND(H69,3)*ROUND(G69,3),3)</f>
        <v>0</v>
      </c>
      <c r="O69">
        <f>(I69*21)/100</f>
        <v>0</v>
      </c>
      <c r="P69" t="s">
        <v>24</v>
      </c>
    </row>
    <row r="70" spans="1:18" ht="38.25" x14ac:dyDescent="0.2">
      <c r="A70" s="26" t="s">
        <v>50</v>
      </c>
      <c r="E70" s="27" t="s">
        <v>203</v>
      </c>
    </row>
    <row r="71" spans="1:18" ht="25.5" x14ac:dyDescent="0.2">
      <c r="A71" s="28" t="s">
        <v>52</v>
      </c>
      <c r="E71" s="29" t="s">
        <v>204</v>
      </c>
    </row>
    <row r="72" spans="1:18" ht="267.75" x14ac:dyDescent="0.2">
      <c r="A72" t="s">
        <v>54</v>
      </c>
      <c r="E72" s="27" t="s">
        <v>185</v>
      </c>
    </row>
    <row r="73" spans="1:18" ht="12.75" customHeight="1" x14ac:dyDescent="0.2">
      <c r="A73" s="5" t="s">
        <v>44</v>
      </c>
      <c r="B73" s="5"/>
      <c r="C73" s="31" t="s">
        <v>34</v>
      </c>
      <c r="D73" s="5"/>
      <c r="E73" s="20" t="s">
        <v>205</v>
      </c>
      <c r="F73" s="5"/>
      <c r="G73" s="5"/>
      <c r="H73" s="5"/>
      <c r="I73" s="32">
        <f>0+Q73</f>
        <v>0</v>
      </c>
      <c r="O73">
        <f>0+R73</f>
        <v>0</v>
      </c>
      <c r="Q73">
        <f>0+I74+I78+I82</f>
        <v>0</v>
      </c>
      <c r="R73">
        <f>0+O74+O78+O82</f>
        <v>0</v>
      </c>
    </row>
    <row r="74" spans="1:18" x14ac:dyDescent="0.2">
      <c r="A74" s="18" t="s">
        <v>45</v>
      </c>
      <c r="B74" s="22" t="s">
        <v>123</v>
      </c>
      <c r="C74" s="22" t="s">
        <v>206</v>
      </c>
      <c r="D74" s="18" t="s">
        <v>47</v>
      </c>
      <c r="E74" s="23" t="s">
        <v>207</v>
      </c>
      <c r="F74" s="24" t="s">
        <v>107</v>
      </c>
      <c r="G74" s="25">
        <v>0.1</v>
      </c>
      <c r="H74" s="25">
        <v>0</v>
      </c>
      <c r="I74" s="25">
        <f>ROUND(ROUND(H74,3)*ROUND(G74,3),3)</f>
        <v>0</v>
      </c>
      <c r="O74">
        <f>(I74*21)/100</f>
        <v>0</v>
      </c>
      <c r="P74" t="s">
        <v>24</v>
      </c>
    </row>
    <row r="75" spans="1:18" ht="38.25" x14ac:dyDescent="0.2">
      <c r="A75" s="26" t="s">
        <v>50</v>
      </c>
      <c r="E75" s="27" t="s">
        <v>208</v>
      </c>
    </row>
    <row r="76" spans="1:18" ht="25.5" x14ac:dyDescent="0.2">
      <c r="A76" s="28" t="s">
        <v>52</v>
      </c>
      <c r="E76" s="29" t="s">
        <v>209</v>
      </c>
    </row>
    <row r="77" spans="1:18" ht="25.5" x14ac:dyDescent="0.2">
      <c r="A77" t="s">
        <v>54</v>
      </c>
      <c r="E77" s="27" t="s">
        <v>210</v>
      </c>
    </row>
    <row r="78" spans="1:18" x14ac:dyDescent="0.2">
      <c r="A78" s="18" t="s">
        <v>45</v>
      </c>
      <c r="B78" s="22" t="s">
        <v>124</v>
      </c>
      <c r="C78" s="22" t="s">
        <v>211</v>
      </c>
      <c r="D78" s="18" t="s">
        <v>47</v>
      </c>
      <c r="E78" s="23" t="s">
        <v>212</v>
      </c>
      <c r="F78" s="24" t="s">
        <v>107</v>
      </c>
      <c r="G78" s="25">
        <v>1.35</v>
      </c>
      <c r="H78" s="25">
        <v>0</v>
      </c>
      <c r="I78" s="25">
        <f>ROUND(ROUND(H78,3)*ROUND(G78,3),3)</f>
        <v>0</v>
      </c>
      <c r="O78">
        <f>(I78*21)/100</f>
        <v>0</v>
      </c>
      <c r="P78" t="s">
        <v>24</v>
      </c>
    </row>
    <row r="79" spans="1:18" ht="25.5" x14ac:dyDescent="0.2">
      <c r="A79" s="26" t="s">
        <v>50</v>
      </c>
      <c r="E79" s="27" t="s">
        <v>213</v>
      </c>
    </row>
    <row r="80" spans="1:18" ht="25.5" x14ac:dyDescent="0.2">
      <c r="A80" s="28" t="s">
        <v>52</v>
      </c>
      <c r="E80" s="29" t="s">
        <v>214</v>
      </c>
    </row>
    <row r="81" spans="1:18" ht="369.75" x14ac:dyDescent="0.2">
      <c r="A81" t="s">
        <v>54</v>
      </c>
      <c r="E81" s="27" t="s">
        <v>215</v>
      </c>
    </row>
    <row r="82" spans="1:18" x14ac:dyDescent="0.2">
      <c r="A82" s="18" t="s">
        <v>45</v>
      </c>
      <c r="B82" s="22" t="s">
        <v>126</v>
      </c>
      <c r="C82" s="22" t="s">
        <v>216</v>
      </c>
      <c r="D82" s="18" t="s">
        <v>47</v>
      </c>
      <c r="E82" s="23" t="s">
        <v>217</v>
      </c>
      <c r="F82" s="24" t="s">
        <v>107</v>
      </c>
      <c r="G82" s="25">
        <v>0.15</v>
      </c>
      <c r="H82" s="25">
        <v>0</v>
      </c>
      <c r="I82" s="25">
        <f>ROUND(ROUND(H82,3)*ROUND(G82,3),3)</f>
        <v>0</v>
      </c>
      <c r="O82">
        <f>(I82*21)/100</f>
        <v>0</v>
      </c>
      <c r="P82" t="s">
        <v>24</v>
      </c>
    </row>
    <row r="83" spans="1:18" ht="38.25" x14ac:dyDescent="0.2">
      <c r="A83" s="26" t="s">
        <v>50</v>
      </c>
      <c r="E83" s="27" t="s">
        <v>218</v>
      </c>
    </row>
    <row r="84" spans="1:18" ht="25.5" x14ac:dyDescent="0.2">
      <c r="A84" s="28" t="s">
        <v>52</v>
      </c>
      <c r="E84" s="29" t="s">
        <v>219</v>
      </c>
    </row>
    <row r="85" spans="1:18" ht="369.75" x14ac:dyDescent="0.2">
      <c r="A85" t="s">
        <v>54</v>
      </c>
      <c r="E85" s="27" t="s">
        <v>215</v>
      </c>
    </row>
    <row r="86" spans="1:18" ht="12.75" customHeight="1" x14ac:dyDescent="0.2">
      <c r="A86" s="5" t="s">
        <v>44</v>
      </c>
      <c r="B86" s="5"/>
      <c r="C86" s="31" t="s">
        <v>36</v>
      </c>
      <c r="D86" s="5"/>
      <c r="E86" s="20" t="s">
        <v>134</v>
      </c>
      <c r="F86" s="5"/>
      <c r="G86" s="5"/>
      <c r="H86" s="5"/>
      <c r="I86" s="32">
        <f>0+Q86</f>
        <v>0</v>
      </c>
      <c r="O86">
        <f>0+R86</f>
        <v>0</v>
      </c>
      <c r="Q86">
        <f>0+I87+I91</f>
        <v>0</v>
      </c>
      <c r="R86">
        <f>0+O87+O91</f>
        <v>0</v>
      </c>
    </row>
    <row r="87" spans="1:18" x14ac:dyDescent="0.2">
      <c r="A87" s="18" t="s">
        <v>45</v>
      </c>
      <c r="B87" s="22" t="s">
        <v>130</v>
      </c>
      <c r="C87" s="22" t="s">
        <v>138</v>
      </c>
      <c r="D87" s="18" t="s">
        <v>47</v>
      </c>
      <c r="E87" s="23" t="s">
        <v>139</v>
      </c>
      <c r="F87" s="24" t="s">
        <v>107</v>
      </c>
      <c r="G87" s="25">
        <v>3.83</v>
      </c>
      <c r="H87" s="25">
        <v>0</v>
      </c>
      <c r="I87" s="25">
        <f>ROUND(ROUND(H87,3)*ROUND(G87,3),3)</f>
        <v>0</v>
      </c>
      <c r="O87">
        <f>(I87*21)/100</f>
        <v>0</v>
      </c>
      <c r="P87" t="s">
        <v>24</v>
      </c>
    </row>
    <row r="88" spans="1:18" ht="25.5" x14ac:dyDescent="0.2">
      <c r="A88" s="26" t="s">
        <v>50</v>
      </c>
      <c r="E88" s="27" t="s">
        <v>220</v>
      </c>
    </row>
    <row r="89" spans="1:18" ht="25.5" x14ac:dyDescent="0.2">
      <c r="A89" s="28" t="s">
        <v>52</v>
      </c>
      <c r="E89" s="29" t="s">
        <v>221</v>
      </c>
    </row>
    <row r="90" spans="1:18" ht="51" x14ac:dyDescent="0.2">
      <c r="A90" t="s">
        <v>54</v>
      </c>
      <c r="E90" s="27" t="s">
        <v>136</v>
      </c>
    </row>
    <row r="91" spans="1:18" x14ac:dyDescent="0.2">
      <c r="A91" s="18" t="s">
        <v>45</v>
      </c>
      <c r="B91" s="22" t="s">
        <v>133</v>
      </c>
      <c r="C91" s="22" t="s">
        <v>143</v>
      </c>
      <c r="D91" s="18" t="s">
        <v>47</v>
      </c>
      <c r="E91" s="23" t="s">
        <v>144</v>
      </c>
      <c r="F91" s="24" t="s">
        <v>97</v>
      </c>
      <c r="G91" s="25">
        <v>25.5</v>
      </c>
      <c r="H91" s="25">
        <v>0</v>
      </c>
      <c r="I91" s="25">
        <f>ROUND(ROUND(H91,3)*ROUND(G91,3),3)</f>
        <v>0</v>
      </c>
      <c r="O91">
        <f>(I91*21)/100</f>
        <v>0</v>
      </c>
      <c r="P91" t="s">
        <v>24</v>
      </c>
    </row>
    <row r="92" spans="1:18" ht="25.5" x14ac:dyDescent="0.2">
      <c r="A92" s="26" t="s">
        <v>50</v>
      </c>
      <c r="E92" s="27" t="s">
        <v>222</v>
      </c>
    </row>
    <row r="93" spans="1:18" ht="25.5" x14ac:dyDescent="0.2">
      <c r="A93" s="28" t="s">
        <v>52</v>
      </c>
      <c r="E93" s="29" t="s">
        <v>223</v>
      </c>
    </row>
    <row r="94" spans="1:18" ht="165.75" x14ac:dyDescent="0.2">
      <c r="A94" t="s">
        <v>54</v>
      </c>
      <c r="E94" s="27" t="s">
        <v>141</v>
      </c>
    </row>
    <row r="95" spans="1:18" ht="12.75" customHeight="1" x14ac:dyDescent="0.2">
      <c r="A95" s="5" t="s">
        <v>44</v>
      </c>
      <c r="B95" s="5"/>
      <c r="C95" s="31" t="s">
        <v>76</v>
      </c>
      <c r="D95" s="5"/>
      <c r="E95" s="20" t="s">
        <v>149</v>
      </c>
      <c r="F95" s="5"/>
      <c r="G95" s="5"/>
      <c r="H95" s="5"/>
      <c r="I95" s="32">
        <f>0+Q95</f>
        <v>0</v>
      </c>
      <c r="O95">
        <f>0+R95</f>
        <v>0</v>
      </c>
      <c r="Q95">
        <f>0+I96+I100</f>
        <v>0</v>
      </c>
      <c r="R95">
        <f>0+O96+O100</f>
        <v>0</v>
      </c>
    </row>
    <row r="96" spans="1:18" x14ac:dyDescent="0.2">
      <c r="A96" s="18" t="s">
        <v>45</v>
      </c>
      <c r="B96" s="22" t="s">
        <v>135</v>
      </c>
      <c r="C96" s="22" t="s">
        <v>224</v>
      </c>
      <c r="D96" s="18" t="s">
        <v>47</v>
      </c>
      <c r="E96" s="23" t="s">
        <v>225</v>
      </c>
      <c r="F96" s="24" t="s">
        <v>110</v>
      </c>
      <c r="G96" s="25">
        <v>34</v>
      </c>
      <c r="H96" s="25">
        <v>0</v>
      </c>
      <c r="I96" s="25">
        <f>ROUND(ROUND(H96,3)*ROUND(G96,3),3)</f>
        <v>0</v>
      </c>
      <c r="O96">
        <f>(I96*21)/100</f>
        <v>0</v>
      </c>
      <c r="P96" t="s">
        <v>24</v>
      </c>
    </row>
    <row r="97" spans="1:18" ht="25.5" x14ac:dyDescent="0.2">
      <c r="A97" s="26" t="s">
        <v>50</v>
      </c>
      <c r="E97" s="27" t="s">
        <v>226</v>
      </c>
    </row>
    <row r="98" spans="1:18" ht="25.5" x14ac:dyDescent="0.2">
      <c r="A98" s="28" t="s">
        <v>52</v>
      </c>
      <c r="E98" s="29" t="s">
        <v>227</v>
      </c>
    </row>
    <row r="99" spans="1:18" ht="242.25" x14ac:dyDescent="0.2">
      <c r="A99" t="s">
        <v>54</v>
      </c>
      <c r="E99" s="27" t="s">
        <v>228</v>
      </c>
    </row>
    <row r="100" spans="1:18" x14ac:dyDescent="0.2">
      <c r="A100" s="18" t="s">
        <v>45</v>
      </c>
      <c r="B100" s="22" t="s">
        <v>137</v>
      </c>
      <c r="C100" s="22" t="s">
        <v>229</v>
      </c>
      <c r="D100" s="18" t="s">
        <v>47</v>
      </c>
      <c r="E100" s="23" t="s">
        <v>230</v>
      </c>
      <c r="F100" s="24" t="s">
        <v>110</v>
      </c>
      <c r="G100" s="25">
        <v>15.2</v>
      </c>
      <c r="H100" s="25">
        <v>0</v>
      </c>
      <c r="I100" s="25">
        <f>ROUND(ROUND(H100,3)*ROUND(G100,3),3)</f>
        <v>0</v>
      </c>
      <c r="O100">
        <f>(I100*21)/100</f>
        <v>0</v>
      </c>
      <c r="P100" t="s">
        <v>24</v>
      </c>
    </row>
    <row r="101" spans="1:18" ht="25.5" x14ac:dyDescent="0.2">
      <c r="A101" s="26" t="s">
        <v>50</v>
      </c>
      <c r="E101" s="27" t="s">
        <v>231</v>
      </c>
    </row>
    <row r="102" spans="1:18" ht="25.5" x14ac:dyDescent="0.2">
      <c r="A102" s="28" t="s">
        <v>52</v>
      </c>
      <c r="E102" s="29" t="s">
        <v>232</v>
      </c>
    </row>
    <row r="103" spans="1:18" ht="242.25" x14ac:dyDescent="0.2">
      <c r="A103" t="s">
        <v>54</v>
      </c>
      <c r="E103" s="27" t="s">
        <v>233</v>
      </c>
    </row>
    <row r="104" spans="1:18" ht="12.75" customHeight="1" x14ac:dyDescent="0.2">
      <c r="A104" s="5" t="s">
        <v>44</v>
      </c>
      <c r="B104" s="5"/>
      <c r="C104" s="31" t="s">
        <v>41</v>
      </c>
      <c r="D104" s="5"/>
      <c r="E104" s="20" t="s">
        <v>106</v>
      </c>
      <c r="F104" s="5"/>
      <c r="G104" s="5"/>
      <c r="H104" s="5"/>
      <c r="I104" s="32">
        <f>0+Q104</f>
        <v>0</v>
      </c>
      <c r="O104">
        <f>0+R104</f>
        <v>0</v>
      </c>
      <c r="Q104">
        <f>0+I105+I109+I113+I117+I121+I125</f>
        <v>0</v>
      </c>
      <c r="R104">
        <f>0+O105+O109+O113+O117+O121+O125</f>
        <v>0</v>
      </c>
    </row>
    <row r="105" spans="1:18" x14ac:dyDescent="0.2">
      <c r="A105" s="18" t="s">
        <v>45</v>
      </c>
      <c r="B105" s="22" t="s">
        <v>140</v>
      </c>
      <c r="C105" s="22" t="s">
        <v>234</v>
      </c>
      <c r="D105" s="18" t="s">
        <v>47</v>
      </c>
      <c r="E105" s="23" t="s">
        <v>235</v>
      </c>
      <c r="F105" s="24" t="s">
        <v>107</v>
      </c>
      <c r="G105" s="25">
        <v>4.3760000000000003</v>
      </c>
      <c r="H105" s="25">
        <v>0</v>
      </c>
      <c r="I105" s="25">
        <f>ROUND(ROUND(H105,3)*ROUND(G105,3),3)</f>
        <v>0</v>
      </c>
      <c r="O105">
        <f>(I105*21)/100</f>
        <v>0</v>
      </c>
      <c r="P105" t="s">
        <v>24</v>
      </c>
    </row>
    <row r="106" spans="1:18" ht="25.5" x14ac:dyDescent="0.2">
      <c r="A106" s="26" t="s">
        <v>50</v>
      </c>
      <c r="E106" s="27" t="s">
        <v>236</v>
      </c>
    </row>
    <row r="107" spans="1:18" ht="38.25" x14ac:dyDescent="0.2">
      <c r="A107" s="28" t="s">
        <v>52</v>
      </c>
      <c r="E107" s="29" t="s">
        <v>237</v>
      </c>
    </row>
    <row r="108" spans="1:18" ht="51" x14ac:dyDescent="0.2">
      <c r="A108" t="s">
        <v>54</v>
      </c>
      <c r="E108" s="27" t="s">
        <v>238</v>
      </c>
    </row>
    <row r="109" spans="1:18" x14ac:dyDescent="0.2">
      <c r="A109" s="18" t="s">
        <v>45</v>
      </c>
      <c r="B109" s="22" t="s">
        <v>142</v>
      </c>
      <c r="C109" s="22" t="s">
        <v>239</v>
      </c>
      <c r="D109" s="18" t="s">
        <v>47</v>
      </c>
      <c r="E109" s="23" t="s">
        <v>240</v>
      </c>
      <c r="F109" s="24" t="s">
        <v>110</v>
      </c>
      <c r="G109" s="25">
        <v>43</v>
      </c>
      <c r="H109" s="25">
        <v>0</v>
      </c>
      <c r="I109" s="25">
        <f>ROUND(ROUND(H109,3)*ROUND(G109,3),3)</f>
        <v>0</v>
      </c>
      <c r="O109">
        <f>(I109*21)/100</f>
        <v>0</v>
      </c>
      <c r="P109" t="s">
        <v>24</v>
      </c>
    </row>
    <row r="110" spans="1:18" ht="25.5" x14ac:dyDescent="0.2">
      <c r="A110" s="26" t="s">
        <v>50</v>
      </c>
      <c r="E110" s="27" t="s">
        <v>241</v>
      </c>
    </row>
    <row r="111" spans="1:18" ht="25.5" x14ac:dyDescent="0.2">
      <c r="A111" s="28" t="s">
        <v>52</v>
      </c>
      <c r="E111" s="29" t="s">
        <v>242</v>
      </c>
    </row>
    <row r="112" spans="1:18" ht="51" x14ac:dyDescent="0.2">
      <c r="A112" t="s">
        <v>54</v>
      </c>
      <c r="E112" s="27" t="s">
        <v>243</v>
      </c>
    </row>
    <row r="113" spans="1:16" x14ac:dyDescent="0.2">
      <c r="A113" s="18" t="s">
        <v>45</v>
      </c>
      <c r="B113" s="22" t="s">
        <v>145</v>
      </c>
      <c r="C113" s="22" t="s">
        <v>244</v>
      </c>
      <c r="D113" s="18" t="s">
        <v>47</v>
      </c>
      <c r="E113" s="23" t="s">
        <v>245</v>
      </c>
      <c r="F113" s="24" t="s">
        <v>97</v>
      </c>
      <c r="G113" s="25">
        <v>1.7</v>
      </c>
      <c r="H113" s="25">
        <v>0</v>
      </c>
      <c r="I113" s="25">
        <f>ROUND(ROUND(H113,3)*ROUND(G113,3),3)</f>
        <v>0</v>
      </c>
      <c r="O113">
        <f>(I113*21)/100</f>
        <v>0</v>
      </c>
      <c r="P113" t="s">
        <v>24</v>
      </c>
    </row>
    <row r="114" spans="1:16" ht="25.5" x14ac:dyDescent="0.2">
      <c r="A114" s="26" t="s">
        <v>50</v>
      </c>
      <c r="E114" s="27" t="s">
        <v>246</v>
      </c>
    </row>
    <row r="115" spans="1:16" ht="25.5" x14ac:dyDescent="0.2">
      <c r="A115" s="28" t="s">
        <v>52</v>
      </c>
      <c r="E115" s="29" t="s">
        <v>247</v>
      </c>
    </row>
    <row r="116" spans="1:16" ht="25.5" x14ac:dyDescent="0.2">
      <c r="A116" t="s">
        <v>54</v>
      </c>
      <c r="E116" s="27" t="s">
        <v>248</v>
      </c>
    </row>
    <row r="117" spans="1:16" x14ac:dyDescent="0.2">
      <c r="A117" s="18" t="s">
        <v>45</v>
      </c>
      <c r="B117" s="22" t="s">
        <v>146</v>
      </c>
      <c r="C117" s="22" t="s">
        <v>249</v>
      </c>
      <c r="D117" s="18" t="s">
        <v>47</v>
      </c>
      <c r="E117" s="23" t="s">
        <v>250</v>
      </c>
      <c r="F117" s="24" t="s">
        <v>107</v>
      </c>
      <c r="G117" s="25">
        <v>3.0000000000000001E-3</v>
      </c>
      <c r="H117" s="25">
        <v>0</v>
      </c>
      <c r="I117" s="25">
        <f>ROUND(ROUND(H117,3)*ROUND(G117,3),3)</f>
        <v>0</v>
      </c>
      <c r="O117">
        <f>(I117*21)/100</f>
        <v>0</v>
      </c>
      <c r="P117" t="s">
        <v>24</v>
      </c>
    </row>
    <row r="118" spans="1:16" x14ac:dyDescent="0.2">
      <c r="A118" s="26" t="s">
        <v>50</v>
      </c>
      <c r="E118" s="27" t="s">
        <v>251</v>
      </c>
    </row>
    <row r="119" spans="1:16" ht="25.5" x14ac:dyDescent="0.2">
      <c r="A119" s="28" t="s">
        <v>52</v>
      </c>
      <c r="E119" s="29" t="s">
        <v>252</v>
      </c>
    </row>
    <row r="120" spans="1:16" ht="38.25" x14ac:dyDescent="0.2">
      <c r="A120" t="s">
        <v>54</v>
      </c>
      <c r="E120" s="27" t="s">
        <v>253</v>
      </c>
    </row>
    <row r="121" spans="1:16" x14ac:dyDescent="0.2">
      <c r="A121" s="18" t="s">
        <v>45</v>
      </c>
      <c r="B121" s="22" t="s">
        <v>147</v>
      </c>
      <c r="C121" s="22" t="s">
        <v>254</v>
      </c>
      <c r="D121" s="18" t="s">
        <v>47</v>
      </c>
      <c r="E121" s="23" t="s">
        <v>255</v>
      </c>
      <c r="F121" s="24" t="s">
        <v>97</v>
      </c>
      <c r="G121" s="25">
        <v>4.25</v>
      </c>
      <c r="H121" s="25">
        <v>0</v>
      </c>
      <c r="I121" s="25">
        <f>ROUND(ROUND(H121,3)*ROUND(G121,3),3)</f>
        <v>0</v>
      </c>
      <c r="O121">
        <f>(I121*21)/100</f>
        <v>0</v>
      </c>
      <c r="P121" t="s">
        <v>24</v>
      </c>
    </row>
    <row r="122" spans="1:16" ht="25.5" x14ac:dyDescent="0.2">
      <c r="A122" s="26" t="s">
        <v>50</v>
      </c>
      <c r="E122" s="27" t="s">
        <v>256</v>
      </c>
    </row>
    <row r="123" spans="1:16" ht="25.5" x14ac:dyDescent="0.2">
      <c r="A123" s="28" t="s">
        <v>52</v>
      </c>
      <c r="E123" s="29" t="s">
        <v>257</v>
      </c>
    </row>
    <row r="124" spans="1:16" ht="25.5" x14ac:dyDescent="0.2">
      <c r="A124" t="s">
        <v>54</v>
      </c>
      <c r="E124" s="27" t="s">
        <v>258</v>
      </c>
    </row>
    <row r="125" spans="1:16" ht="25.5" x14ac:dyDescent="0.2">
      <c r="A125" s="18" t="s">
        <v>45</v>
      </c>
      <c r="B125" s="22" t="s">
        <v>148</v>
      </c>
      <c r="C125" s="22" t="s">
        <v>259</v>
      </c>
      <c r="D125" s="18" t="s">
        <v>47</v>
      </c>
      <c r="E125" s="23" t="s">
        <v>260</v>
      </c>
      <c r="F125" s="24" t="s">
        <v>110</v>
      </c>
      <c r="G125" s="25">
        <v>87.1</v>
      </c>
      <c r="H125" s="25">
        <v>0</v>
      </c>
      <c r="I125" s="25">
        <f>ROUND(ROUND(H125,3)*ROUND(G125,3),3)</f>
        <v>0</v>
      </c>
      <c r="O125">
        <f>(I125*21)/100</f>
        <v>0</v>
      </c>
      <c r="P125" t="s">
        <v>24</v>
      </c>
    </row>
    <row r="126" spans="1:16" x14ac:dyDescent="0.2">
      <c r="A126" s="26" t="s">
        <v>50</v>
      </c>
      <c r="E126" s="27" t="s">
        <v>261</v>
      </c>
    </row>
    <row r="127" spans="1:16" ht="38.25" x14ac:dyDescent="0.2">
      <c r="A127" s="28" t="s">
        <v>52</v>
      </c>
      <c r="E127" s="29" t="s">
        <v>262</v>
      </c>
    </row>
    <row r="128" spans="1:16" ht="89.25" x14ac:dyDescent="0.2">
      <c r="A128" t="s">
        <v>54</v>
      </c>
      <c r="E128" s="27" t="s">
        <v>263</v>
      </c>
    </row>
  </sheetData>
  <mergeCells count="12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F4:G4"/>
    <mergeCell ref="C5:D5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8" topLeftCell="A9" activePane="bottomLeft" state="frozen"/>
      <selection pane="bottomLeft" activeCell="K18" sqref="K18"/>
    </sheetView>
  </sheetViews>
  <sheetFormatPr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23</v>
      </c>
    </row>
    <row r="2" spans="1:18" ht="24.9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0+O9+O14+O35+O40+O45</f>
        <v>0</v>
      </c>
      <c r="P2" t="s">
        <v>23</v>
      </c>
    </row>
    <row r="3" spans="1:18" ht="15" customHeight="1" x14ac:dyDescent="0.2">
      <c r="A3" t="s">
        <v>12</v>
      </c>
      <c r="B3" s="10" t="s">
        <v>14</v>
      </c>
      <c r="C3" s="37" t="s">
        <v>15</v>
      </c>
      <c r="D3" s="33"/>
      <c r="E3" s="11" t="s">
        <v>16</v>
      </c>
      <c r="F3" s="1"/>
      <c r="G3" s="8"/>
      <c r="H3" s="7" t="s">
        <v>264</v>
      </c>
      <c r="I3" s="30">
        <f>0+I9+I14+I35+I40+I45</f>
        <v>0</v>
      </c>
      <c r="O3" t="s">
        <v>20</v>
      </c>
      <c r="P3" t="s">
        <v>23</v>
      </c>
    </row>
    <row r="4" spans="1:18" ht="15" customHeight="1" x14ac:dyDescent="0.2">
      <c r="A4" t="s">
        <v>17</v>
      </c>
      <c r="B4" s="10" t="s">
        <v>150</v>
      </c>
      <c r="C4" s="37" t="s">
        <v>151</v>
      </c>
      <c r="D4" s="33"/>
      <c r="E4" s="11" t="s">
        <v>152</v>
      </c>
      <c r="F4" s="38" t="s">
        <v>19</v>
      </c>
      <c r="G4" s="33"/>
      <c r="H4" s="9"/>
      <c r="I4" s="9"/>
      <c r="O4" t="s">
        <v>21</v>
      </c>
      <c r="P4" t="s">
        <v>23</v>
      </c>
    </row>
    <row r="5" spans="1:18" ht="12.75" customHeight="1" x14ac:dyDescent="0.2">
      <c r="A5" t="s">
        <v>153</v>
      </c>
      <c r="B5" s="13" t="s">
        <v>18</v>
      </c>
      <c r="C5" s="40" t="s">
        <v>264</v>
      </c>
      <c r="D5" s="41"/>
      <c r="E5" s="14" t="s">
        <v>265</v>
      </c>
      <c r="F5" s="13"/>
      <c r="G5" s="13"/>
      <c r="H5" s="5"/>
      <c r="I5" s="5"/>
      <c r="O5" t="s">
        <v>22</v>
      </c>
      <c r="P5" t="s">
        <v>24</v>
      </c>
    </row>
    <row r="6" spans="1:18" ht="12.75" customHeight="1" x14ac:dyDescent="0.2">
      <c r="A6" s="36" t="s">
        <v>27</v>
      </c>
      <c r="B6" s="36" t="s">
        <v>29</v>
      </c>
      <c r="C6" s="36" t="s">
        <v>31</v>
      </c>
      <c r="D6" s="36" t="s">
        <v>32</v>
      </c>
      <c r="E6" s="36" t="s">
        <v>33</v>
      </c>
      <c r="F6" s="36" t="s">
        <v>35</v>
      </c>
      <c r="G6" s="36" t="s">
        <v>37</v>
      </c>
      <c r="H6" s="36" t="s">
        <v>39</v>
      </c>
      <c r="I6" s="36"/>
    </row>
    <row r="7" spans="1:18" ht="12.75" customHeight="1" x14ac:dyDescent="0.2">
      <c r="A7" s="36"/>
      <c r="B7" s="36"/>
      <c r="C7" s="36"/>
      <c r="D7" s="36"/>
      <c r="E7" s="36"/>
      <c r="F7" s="36"/>
      <c r="G7" s="36"/>
      <c r="H7" s="12" t="s">
        <v>40</v>
      </c>
      <c r="I7" s="12" t="s">
        <v>42</v>
      </c>
    </row>
    <row r="8" spans="1:18" ht="12.75" customHeight="1" x14ac:dyDescent="0.2">
      <c r="A8" s="12" t="s">
        <v>28</v>
      </c>
      <c r="B8" s="12" t="s">
        <v>30</v>
      </c>
      <c r="C8" s="12" t="s">
        <v>24</v>
      </c>
      <c r="D8" s="12" t="s">
        <v>23</v>
      </c>
      <c r="E8" s="12" t="s">
        <v>34</v>
      </c>
      <c r="F8" s="12" t="s">
        <v>36</v>
      </c>
      <c r="G8" s="12" t="s">
        <v>38</v>
      </c>
      <c r="H8" s="12" t="s">
        <v>41</v>
      </c>
      <c r="I8" s="12" t="s">
        <v>43</v>
      </c>
    </row>
    <row r="9" spans="1:18" ht="12.75" customHeight="1" x14ac:dyDescent="0.2">
      <c r="A9" s="15" t="s">
        <v>44</v>
      </c>
      <c r="B9" s="15"/>
      <c r="C9" s="19" t="s">
        <v>28</v>
      </c>
      <c r="D9" s="15"/>
      <c r="E9" s="20" t="s">
        <v>26</v>
      </c>
      <c r="F9" s="15"/>
      <c r="G9" s="15"/>
      <c r="H9" s="15"/>
      <c r="I9" s="21">
        <f>0+Q9</f>
        <v>0</v>
      </c>
      <c r="O9">
        <f>0+R9</f>
        <v>0</v>
      </c>
      <c r="Q9">
        <f>0+I10</f>
        <v>0</v>
      </c>
      <c r="R9">
        <f>0+O10</f>
        <v>0</v>
      </c>
    </row>
    <row r="10" spans="1:18" x14ac:dyDescent="0.2">
      <c r="A10" s="18" t="s">
        <v>45</v>
      </c>
      <c r="B10" s="22" t="s">
        <v>30</v>
      </c>
      <c r="C10" s="22" t="s">
        <v>88</v>
      </c>
      <c r="D10" s="18" t="s">
        <v>30</v>
      </c>
      <c r="E10" s="23" t="s">
        <v>89</v>
      </c>
      <c r="F10" s="24" t="s">
        <v>90</v>
      </c>
      <c r="G10" s="25">
        <v>72.62</v>
      </c>
      <c r="H10" s="25">
        <v>0</v>
      </c>
      <c r="I10" s="25">
        <f>ROUND(ROUND(H10,3)*ROUND(G10,3),3)</f>
        <v>0</v>
      </c>
      <c r="O10">
        <f>(I10*21)/100</f>
        <v>0</v>
      </c>
      <c r="P10" t="s">
        <v>24</v>
      </c>
    </row>
    <row r="11" spans="1:18" x14ac:dyDescent="0.2">
      <c r="A11" s="26" t="s">
        <v>50</v>
      </c>
      <c r="E11" s="27" t="s">
        <v>108</v>
      </c>
    </row>
    <row r="12" spans="1:18" ht="25.5" x14ac:dyDescent="0.2">
      <c r="A12" s="28" t="s">
        <v>52</v>
      </c>
      <c r="E12" s="29" t="s">
        <v>266</v>
      </c>
    </row>
    <row r="13" spans="1:18" ht="25.5" x14ac:dyDescent="0.2">
      <c r="A13" t="s">
        <v>54</v>
      </c>
      <c r="E13" s="27" t="s">
        <v>93</v>
      </c>
    </row>
    <row r="14" spans="1:18" ht="12.75" customHeight="1" x14ac:dyDescent="0.2">
      <c r="A14" s="5" t="s">
        <v>44</v>
      </c>
      <c r="B14" s="5"/>
      <c r="C14" s="31" t="s">
        <v>30</v>
      </c>
      <c r="D14" s="5"/>
      <c r="E14" s="20" t="s">
        <v>94</v>
      </c>
      <c r="F14" s="5"/>
      <c r="G14" s="5"/>
      <c r="H14" s="5"/>
      <c r="I14" s="32">
        <f>0+Q14</f>
        <v>0</v>
      </c>
      <c r="O14">
        <f>0+R14</f>
        <v>0</v>
      </c>
      <c r="Q14">
        <f>0+I15+I19+I23+I27+I31</f>
        <v>0</v>
      </c>
      <c r="R14">
        <f>0+O15+O19+O23+O27+O31</f>
        <v>0</v>
      </c>
    </row>
    <row r="15" spans="1:18" x14ac:dyDescent="0.2">
      <c r="A15" s="18" t="s">
        <v>45</v>
      </c>
      <c r="B15" s="22" t="s">
        <v>24</v>
      </c>
      <c r="C15" s="22" t="s">
        <v>159</v>
      </c>
      <c r="D15" s="18" t="s">
        <v>47</v>
      </c>
      <c r="E15" s="23" t="s">
        <v>160</v>
      </c>
      <c r="F15" s="24" t="s">
        <v>107</v>
      </c>
      <c r="G15" s="25">
        <v>89.97</v>
      </c>
      <c r="H15" s="25">
        <v>0</v>
      </c>
      <c r="I15" s="25">
        <v>0</v>
      </c>
      <c r="O15">
        <f>(I15*21)/100</f>
        <v>0</v>
      </c>
      <c r="P15" t="s">
        <v>24</v>
      </c>
    </row>
    <row r="16" spans="1:18" ht="51" x14ac:dyDescent="0.2">
      <c r="A16" s="26" t="s">
        <v>50</v>
      </c>
      <c r="E16" s="27" t="s">
        <v>161</v>
      </c>
    </row>
    <row r="17" spans="1:16" ht="25.5" x14ac:dyDescent="0.2">
      <c r="A17" s="28" t="s">
        <v>52</v>
      </c>
      <c r="E17" s="29" t="s">
        <v>267</v>
      </c>
    </row>
    <row r="18" spans="1:16" ht="369.75" x14ac:dyDescent="0.2">
      <c r="A18" t="s">
        <v>54</v>
      </c>
      <c r="E18" s="27" t="s">
        <v>112</v>
      </c>
    </row>
    <row r="19" spans="1:16" x14ac:dyDescent="0.2">
      <c r="A19" s="18" t="s">
        <v>45</v>
      </c>
      <c r="B19" s="22" t="s">
        <v>23</v>
      </c>
      <c r="C19" s="22" t="s">
        <v>268</v>
      </c>
      <c r="D19" s="18" t="s">
        <v>47</v>
      </c>
      <c r="E19" s="23" t="s">
        <v>269</v>
      </c>
      <c r="F19" s="24" t="s">
        <v>107</v>
      </c>
      <c r="G19" s="25">
        <v>53.66</v>
      </c>
      <c r="H19" s="25">
        <v>0</v>
      </c>
      <c r="I19" s="25">
        <f>ROUND(ROUND(H19,3)*ROUND(G19,3),3)</f>
        <v>0</v>
      </c>
      <c r="O19">
        <f>(I19*21)/100</f>
        <v>0</v>
      </c>
      <c r="P19" t="s">
        <v>24</v>
      </c>
    </row>
    <row r="20" spans="1:16" ht="25.5" x14ac:dyDescent="0.2">
      <c r="A20" s="26" t="s">
        <v>50</v>
      </c>
      <c r="E20" s="27" t="s">
        <v>270</v>
      </c>
    </row>
    <row r="21" spans="1:16" ht="25.5" x14ac:dyDescent="0.2">
      <c r="A21" s="28" t="s">
        <v>52</v>
      </c>
      <c r="E21" s="29" t="s">
        <v>271</v>
      </c>
    </row>
    <row r="22" spans="1:16" ht="306" x14ac:dyDescent="0.2">
      <c r="A22" t="s">
        <v>54</v>
      </c>
      <c r="E22" s="27" t="s">
        <v>272</v>
      </c>
    </row>
    <row r="23" spans="1:16" x14ac:dyDescent="0.2">
      <c r="A23" s="18" t="s">
        <v>45</v>
      </c>
      <c r="B23" s="22" t="s">
        <v>34</v>
      </c>
      <c r="C23" s="22" t="s">
        <v>115</v>
      </c>
      <c r="D23" s="18" t="s">
        <v>47</v>
      </c>
      <c r="E23" s="23" t="s">
        <v>116</v>
      </c>
      <c r="F23" s="24" t="s">
        <v>107</v>
      </c>
      <c r="G23" s="25">
        <v>89.97</v>
      </c>
      <c r="H23" s="25">
        <v>0</v>
      </c>
      <c r="I23" s="25">
        <f>ROUND(ROUND(H23,3)*ROUND(G23,3),3)</f>
        <v>0</v>
      </c>
      <c r="O23">
        <f>(I23*21)/100</f>
        <v>0</v>
      </c>
      <c r="P23" t="s">
        <v>24</v>
      </c>
    </row>
    <row r="24" spans="1:16" ht="25.5" x14ac:dyDescent="0.2">
      <c r="A24" s="26" t="s">
        <v>50</v>
      </c>
      <c r="E24" s="27" t="s">
        <v>163</v>
      </c>
    </row>
    <row r="25" spans="1:16" ht="38.25" x14ac:dyDescent="0.2">
      <c r="A25" s="28" t="s">
        <v>52</v>
      </c>
      <c r="E25" s="29" t="s">
        <v>273</v>
      </c>
    </row>
    <row r="26" spans="1:16" ht="191.25" x14ac:dyDescent="0.2">
      <c r="A26" t="s">
        <v>54</v>
      </c>
      <c r="E26" s="27" t="s">
        <v>117</v>
      </c>
    </row>
    <row r="27" spans="1:16" x14ac:dyDescent="0.2">
      <c r="A27" s="18" t="s">
        <v>45</v>
      </c>
      <c r="B27" s="22" t="s">
        <v>36</v>
      </c>
      <c r="C27" s="22" t="s">
        <v>274</v>
      </c>
      <c r="D27" s="18" t="s">
        <v>47</v>
      </c>
      <c r="E27" s="23" t="s">
        <v>275</v>
      </c>
      <c r="F27" s="24" t="s">
        <v>107</v>
      </c>
      <c r="G27" s="25">
        <v>53.66</v>
      </c>
      <c r="H27" s="25">
        <v>0</v>
      </c>
      <c r="I27" s="25">
        <f>ROUND(ROUND(H27,3)*ROUND(G27,3),3)</f>
        <v>0</v>
      </c>
      <c r="O27">
        <f>(I27*21)/100</f>
        <v>0</v>
      </c>
      <c r="P27" t="s">
        <v>24</v>
      </c>
    </row>
    <row r="28" spans="1:16" ht="38.25" x14ac:dyDescent="0.2">
      <c r="A28" s="26" t="s">
        <v>50</v>
      </c>
      <c r="E28" s="27" t="s">
        <v>276</v>
      </c>
    </row>
    <row r="29" spans="1:16" ht="25.5" x14ac:dyDescent="0.2">
      <c r="A29" s="28" t="s">
        <v>52</v>
      </c>
      <c r="E29" s="29" t="s">
        <v>271</v>
      </c>
    </row>
    <row r="30" spans="1:16" ht="229.5" x14ac:dyDescent="0.2">
      <c r="A30" t="s">
        <v>54</v>
      </c>
      <c r="E30" s="27" t="s">
        <v>277</v>
      </c>
    </row>
    <row r="31" spans="1:16" x14ac:dyDescent="0.2">
      <c r="A31" s="18" t="s">
        <v>45</v>
      </c>
      <c r="B31" s="22" t="s">
        <v>38</v>
      </c>
      <c r="C31" s="22" t="s">
        <v>167</v>
      </c>
      <c r="D31" s="18" t="s">
        <v>47</v>
      </c>
      <c r="E31" s="23" t="s">
        <v>168</v>
      </c>
      <c r="F31" s="24" t="s">
        <v>107</v>
      </c>
      <c r="G31" s="25">
        <v>20.94</v>
      </c>
      <c r="H31" s="25">
        <v>0</v>
      </c>
      <c r="I31" s="25">
        <f>ROUND(ROUND(H31,3)*ROUND(G31,3),3)</f>
        <v>0</v>
      </c>
      <c r="O31">
        <f>(I31*21)/100</f>
        <v>0</v>
      </c>
      <c r="P31" t="s">
        <v>24</v>
      </c>
    </row>
    <row r="32" spans="1:16" ht="25.5" x14ac:dyDescent="0.2">
      <c r="A32" s="26" t="s">
        <v>50</v>
      </c>
      <c r="E32" s="27" t="s">
        <v>278</v>
      </c>
    </row>
    <row r="33" spans="1:18" ht="25.5" x14ac:dyDescent="0.2">
      <c r="A33" s="28" t="s">
        <v>52</v>
      </c>
      <c r="E33" s="29" t="s">
        <v>279</v>
      </c>
    </row>
    <row r="34" spans="1:18" ht="229.5" x14ac:dyDescent="0.2">
      <c r="A34" t="s">
        <v>54</v>
      </c>
      <c r="E34" s="27" t="s">
        <v>171</v>
      </c>
    </row>
    <row r="35" spans="1:18" ht="12.75" customHeight="1" x14ac:dyDescent="0.2">
      <c r="A35" s="5" t="s">
        <v>44</v>
      </c>
      <c r="B35" s="5"/>
      <c r="C35" s="31" t="s">
        <v>24</v>
      </c>
      <c r="D35" s="5"/>
      <c r="E35" s="20" t="s">
        <v>122</v>
      </c>
      <c r="F35" s="5"/>
      <c r="G35" s="5"/>
      <c r="H35" s="5"/>
      <c r="I35" s="32">
        <f>0+Q35</f>
        <v>0</v>
      </c>
      <c r="O35">
        <f>0+R35</f>
        <v>0</v>
      </c>
      <c r="Q35">
        <f>0+I36</f>
        <v>0</v>
      </c>
      <c r="R35">
        <f>0+O36</f>
        <v>0</v>
      </c>
    </row>
    <row r="36" spans="1:18" x14ac:dyDescent="0.2">
      <c r="A36" s="18" t="s">
        <v>45</v>
      </c>
      <c r="B36" s="22" t="s">
        <v>72</v>
      </c>
      <c r="C36" s="22" t="s">
        <v>131</v>
      </c>
      <c r="D36" s="18" t="s">
        <v>47</v>
      </c>
      <c r="E36" s="23" t="s">
        <v>132</v>
      </c>
      <c r="F36" s="24" t="s">
        <v>97</v>
      </c>
      <c r="G36" s="25">
        <v>26.7</v>
      </c>
      <c r="H36" s="25">
        <v>0</v>
      </c>
      <c r="I36" s="25">
        <f>ROUND(ROUND(H36,3)*ROUND(G36,3),3)</f>
        <v>0</v>
      </c>
      <c r="O36">
        <f>(I36*21)/100</f>
        <v>0</v>
      </c>
      <c r="P36" t="s">
        <v>24</v>
      </c>
    </row>
    <row r="37" spans="1:18" x14ac:dyDescent="0.2">
      <c r="A37" s="26" t="s">
        <v>50</v>
      </c>
      <c r="E37" s="27" t="s">
        <v>280</v>
      </c>
    </row>
    <row r="38" spans="1:18" ht="25.5" x14ac:dyDescent="0.2">
      <c r="A38" s="28" t="s">
        <v>52</v>
      </c>
      <c r="E38" s="29" t="s">
        <v>281</v>
      </c>
    </row>
    <row r="39" spans="1:18" ht="102" x14ac:dyDescent="0.2">
      <c r="A39" t="s">
        <v>54</v>
      </c>
      <c r="E39" s="27" t="s">
        <v>129</v>
      </c>
    </row>
    <row r="40" spans="1:18" ht="12.75" customHeight="1" x14ac:dyDescent="0.2">
      <c r="A40" s="5" t="s">
        <v>44</v>
      </c>
      <c r="B40" s="5"/>
      <c r="C40" s="31" t="s">
        <v>34</v>
      </c>
      <c r="D40" s="5"/>
      <c r="E40" s="20" t="s">
        <v>205</v>
      </c>
      <c r="F40" s="5"/>
      <c r="G40" s="5"/>
      <c r="H40" s="5"/>
      <c r="I40" s="32">
        <f>0+Q40</f>
        <v>0</v>
      </c>
      <c r="O40">
        <f>0+R40</f>
        <v>0</v>
      </c>
      <c r="Q40">
        <f>0+I41</f>
        <v>0</v>
      </c>
      <c r="R40">
        <f>0+O41</f>
        <v>0</v>
      </c>
    </row>
    <row r="41" spans="1:18" x14ac:dyDescent="0.2">
      <c r="A41" s="18" t="s">
        <v>45</v>
      </c>
      <c r="B41" s="22" t="s">
        <v>76</v>
      </c>
      <c r="C41" s="22" t="s">
        <v>282</v>
      </c>
      <c r="D41" s="18" t="s">
        <v>47</v>
      </c>
      <c r="E41" s="23" t="s">
        <v>283</v>
      </c>
      <c r="F41" s="24" t="s">
        <v>107</v>
      </c>
      <c r="G41" s="25">
        <v>3.45</v>
      </c>
      <c r="H41" s="25">
        <v>0</v>
      </c>
      <c r="I41" s="25">
        <f>ROUND(ROUND(H41,3)*ROUND(G41,3),3)</f>
        <v>0</v>
      </c>
      <c r="O41">
        <f>(I41*21)/100</f>
        <v>0</v>
      </c>
      <c r="P41" t="s">
        <v>24</v>
      </c>
    </row>
    <row r="42" spans="1:18" ht="25.5" x14ac:dyDescent="0.2">
      <c r="A42" s="26" t="s">
        <v>50</v>
      </c>
      <c r="E42" s="27" t="s">
        <v>284</v>
      </c>
    </row>
    <row r="43" spans="1:18" ht="25.5" x14ac:dyDescent="0.2">
      <c r="A43" s="28" t="s">
        <v>52</v>
      </c>
      <c r="E43" s="29" t="s">
        <v>285</v>
      </c>
    </row>
    <row r="44" spans="1:18" ht="38.25" x14ac:dyDescent="0.2">
      <c r="A44" t="s">
        <v>54</v>
      </c>
      <c r="E44" s="27" t="s">
        <v>125</v>
      </c>
    </row>
    <row r="45" spans="1:18" ht="12.75" customHeight="1" x14ac:dyDescent="0.2">
      <c r="A45" s="5" t="s">
        <v>44</v>
      </c>
      <c r="B45" s="5"/>
      <c r="C45" s="31" t="s">
        <v>76</v>
      </c>
      <c r="D45" s="5"/>
      <c r="E45" s="20" t="s">
        <v>149</v>
      </c>
      <c r="F45" s="5"/>
      <c r="G45" s="5"/>
      <c r="H45" s="5"/>
      <c r="I45" s="32">
        <f>0+Q45</f>
        <v>0</v>
      </c>
      <c r="O45">
        <f>0+R45</f>
        <v>0</v>
      </c>
      <c r="Q45">
        <f>0+I46+I50+I54+I58</f>
        <v>0</v>
      </c>
      <c r="R45">
        <f>0+O46+O50+O54+O58</f>
        <v>0</v>
      </c>
    </row>
    <row r="46" spans="1:18" x14ac:dyDescent="0.2">
      <c r="A46" s="18" t="s">
        <v>45</v>
      </c>
      <c r="B46" s="22" t="s">
        <v>41</v>
      </c>
      <c r="C46" s="22" t="s">
        <v>286</v>
      </c>
      <c r="D46" s="18" t="s">
        <v>47</v>
      </c>
      <c r="E46" s="23" t="s">
        <v>287</v>
      </c>
      <c r="F46" s="24" t="s">
        <v>110</v>
      </c>
      <c r="G46" s="25">
        <v>5.2</v>
      </c>
      <c r="H46" s="25">
        <v>0</v>
      </c>
      <c r="I46" s="25">
        <f>ROUND(ROUND(H46,3)*ROUND(G46,3),3)</f>
        <v>0</v>
      </c>
      <c r="O46">
        <f>(I46*21)/100</f>
        <v>0</v>
      </c>
      <c r="P46" t="s">
        <v>24</v>
      </c>
    </row>
    <row r="47" spans="1:18" ht="25.5" x14ac:dyDescent="0.2">
      <c r="A47" s="26" t="s">
        <v>50</v>
      </c>
      <c r="E47" s="27" t="s">
        <v>288</v>
      </c>
    </row>
    <row r="48" spans="1:18" ht="25.5" x14ac:dyDescent="0.2">
      <c r="A48" s="28" t="s">
        <v>52</v>
      </c>
      <c r="E48" s="29" t="s">
        <v>289</v>
      </c>
    </row>
    <row r="49" spans="1:16" ht="255" x14ac:dyDescent="0.2">
      <c r="A49" t="s">
        <v>54</v>
      </c>
      <c r="E49" s="27" t="s">
        <v>290</v>
      </c>
    </row>
    <row r="50" spans="1:16" x14ac:dyDescent="0.2">
      <c r="A50" s="18" t="s">
        <v>45</v>
      </c>
      <c r="B50" s="22" t="s">
        <v>43</v>
      </c>
      <c r="C50" s="22" t="s">
        <v>291</v>
      </c>
      <c r="D50" s="18" t="s">
        <v>47</v>
      </c>
      <c r="E50" s="23" t="s">
        <v>292</v>
      </c>
      <c r="F50" s="24" t="s">
        <v>110</v>
      </c>
      <c r="G50" s="25">
        <v>1.8</v>
      </c>
      <c r="H50" s="25">
        <v>0</v>
      </c>
      <c r="I50" s="25">
        <f>ROUND(ROUND(H50,3)*ROUND(G50,3),3)</f>
        <v>0</v>
      </c>
      <c r="O50">
        <f>(I50*21)/100</f>
        <v>0</v>
      </c>
      <c r="P50" t="s">
        <v>24</v>
      </c>
    </row>
    <row r="51" spans="1:16" ht="25.5" x14ac:dyDescent="0.2">
      <c r="A51" s="26" t="s">
        <v>50</v>
      </c>
      <c r="E51" s="27" t="s">
        <v>293</v>
      </c>
    </row>
    <row r="52" spans="1:16" ht="25.5" x14ac:dyDescent="0.2">
      <c r="A52" s="28" t="s">
        <v>52</v>
      </c>
      <c r="E52" s="29" t="s">
        <v>294</v>
      </c>
    </row>
    <row r="53" spans="1:16" ht="255" x14ac:dyDescent="0.2">
      <c r="A53" t="s">
        <v>54</v>
      </c>
      <c r="E53" s="27" t="s">
        <v>290</v>
      </c>
    </row>
    <row r="54" spans="1:16" x14ac:dyDescent="0.2">
      <c r="A54" s="18" t="s">
        <v>45</v>
      </c>
      <c r="B54" s="22" t="s">
        <v>109</v>
      </c>
      <c r="C54" s="22" t="s">
        <v>295</v>
      </c>
      <c r="D54" s="18" t="s">
        <v>47</v>
      </c>
      <c r="E54" s="23" t="s">
        <v>296</v>
      </c>
      <c r="F54" s="24" t="s">
        <v>81</v>
      </c>
      <c r="G54" s="25">
        <v>1</v>
      </c>
      <c r="H54" s="25">
        <v>0</v>
      </c>
      <c r="I54" s="25">
        <f>ROUND(ROUND(H54,3)*ROUND(G54,3),3)</f>
        <v>0</v>
      </c>
      <c r="O54">
        <f>(I54*21)/100</f>
        <v>0</v>
      </c>
      <c r="P54" t="s">
        <v>24</v>
      </c>
    </row>
    <row r="55" spans="1:16" ht="25.5" x14ac:dyDescent="0.2">
      <c r="A55" s="26" t="s">
        <v>50</v>
      </c>
      <c r="E55" s="27" t="s">
        <v>297</v>
      </c>
    </row>
    <row r="56" spans="1:16" ht="25.5" x14ac:dyDescent="0.2">
      <c r="A56" s="28" t="s">
        <v>52</v>
      </c>
      <c r="E56" s="29" t="s">
        <v>59</v>
      </c>
    </row>
    <row r="57" spans="1:16" ht="89.25" x14ac:dyDescent="0.2">
      <c r="A57" t="s">
        <v>54</v>
      </c>
      <c r="E57" s="27" t="s">
        <v>298</v>
      </c>
    </row>
    <row r="58" spans="1:16" x14ac:dyDescent="0.2">
      <c r="A58" s="18" t="s">
        <v>45</v>
      </c>
      <c r="B58" s="22" t="s">
        <v>111</v>
      </c>
      <c r="C58" s="22" t="s">
        <v>299</v>
      </c>
      <c r="D58" s="18" t="s">
        <v>47</v>
      </c>
      <c r="E58" s="23" t="s">
        <v>300</v>
      </c>
      <c r="F58" s="24" t="s">
        <v>49</v>
      </c>
      <c r="G58" s="25">
        <v>1</v>
      </c>
      <c r="H58" s="25">
        <v>0</v>
      </c>
      <c r="I58" s="25">
        <f>ROUND(ROUND(H58,3)*ROUND(G58,3),3)</f>
        <v>0</v>
      </c>
      <c r="O58">
        <f>(I58*21)/100</f>
        <v>0</v>
      </c>
      <c r="P58" t="s">
        <v>24</v>
      </c>
    </row>
    <row r="59" spans="1:16" x14ac:dyDescent="0.2">
      <c r="A59" s="26" t="s">
        <v>50</v>
      </c>
      <c r="E59" s="27" t="s">
        <v>301</v>
      </c>
    </row>
    <row r="60" spans="1:16" ht="25.5" x14ac:dyDescent="0.2">
      <c r="A60" s="28" t="s">
        <v>52</v>
      </c>
      <c r="E60" s="29" t="s">
        <v>59</v>
      </c>
    </row>
    <row r="61" spans="1:16" x14ac:dyDescent="0.2">
      <c r="A61" t="s">
        <v>54</v>
      </c>
      <c r="E61" s="27" t="s">
        <v>47</v>
      </c>
    </row>
  </sheetData>
  <mergeCells count="12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F4:G4"/>
    <mergeCell ref="C5:D5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pane ySplit="7" topLeftCell="A8" activePane="bottomLeft" state="frozen"/>
      <selection pane="bottomLeft" activeCell="K16" sqref="K16"/>
    </sheetView>
  </sheetViews>
  <sheetFormatPr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23</v>
      </c>
    </row>
    <row r="2" spans="1:18" ht="24.9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0+O8+O13</f>
        <v>0</v>
      </c>
      <c r="P2" t="s">
        <v>23</v>
      </c>
    </row>
    <row r="3" spans="1:18" ht="15" customHeight="1" x14ac:dyDescent="0.2">
      <c r="A3" t="s">
        <v>12</v>
      </c>
      <c r="B3" s="10" t="s">
        <v>14</v>
      </c>
      <c r="C3" s="37" t="s">
        <v>15</v>
      </c>
      <c r="D3" s="33"/>
      <c r="E3" s="11" t="s">
        <v>16</v>
      </c>
      <c r="F3" s="38" t="s">
        <v>19</v>
      </c>
      <c r="G3" s="39"/>
      <c r="H3" s="7" t="s">
        <v>302</v>
      </c>
      <c r="I3" s="30">
        <f>0+I8+I13</f>
        <v>0</v>
      </c>
      <c r="O3" t="s">
        <v>20</v>
      </c>
      <c r="P3" t="s">
        <v>23</v>
      </c>
    </row>
    <row r="4" spans="1:18" ht="15" customHeight="1" x14ac:dyDescent="0.2">
      <c r="A4" t="s">
        <v>17</v>
      </c>
      <c r="B4" s="13" t="s">
        <v>18</v>
      </c>
      <c r="C4" s="40" t="s">
        <v>302</v>
      </c>
      <c r="D4" s="41"/>
      <c r="E4" s="14" t="s">
        <v>303</v>
      </c>
      <c r="F4" s="13"/>
      <c r="G4" s="13"/>
      <c r="H4" s="15"/>
      <c r="I4" s="15"/>
      <c r="O4" t="s">
        <v>21</v>
      </c>
      <c r="P4" t="s">
        <v>23</v>
      </c>
    </row>
    <row r="5" spans="1:18" ht="12.75" customHeight="1" x14ac:dyDescent="0.2">
      <c r="A5" s="36" t="s">
        <v>27</v>
      </c>
      <c r="B5" s="36" t="s">
        <v>29</v>
      </c>
      <c r="C5" s="36" t="s">
        <v>31</v>
      </c>
      <c r="D5" s="36" t="s">
        <v>32</v>
      </c>
      <c r="E5" s="36" t="s">
        <v>33</v>
      </c>
      <c r="F5" s="36" t="s">
        <v>35</v>
      </c>
      <c r="G5" s="36" t="s">
        <v>37</v>
      </c>
      <c r="H5" s="36" t="s">
        <v>39</v>
      </c>
      <c r="I5" s="36"/>
      <c r="O5" t="s">
        <v>22</v>
      </c>
      <c r="P5" t="s">
        <v>24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2" t="s">
        <v>40</v>
      </c>
      <c r="I6" s="12" t="s">
        <v>42</v>
      </c>
    </row>
    <row r="7" spans="1:18" ht="12.75" customHeight="1" x14ac:dyDescent="0.2">
      <c r="A7" s="12" t="s">
        <v>28</v>
      </c>
      <c r="B7" s="12" t="s">
        <v>30</v>
      </c>
      <c r="C7" s="12" t="s">
        <v>24</v>
      </c>
      <c r="D7" s="12" t="s">
        <v>23</v>
      </c>
      <c r="E7" s="12" t="s">
        <v>34</v>
      </c>
      <c r="F7" s="12" t="s">
        <v>36</v>
      </c>
      <c r="G7" s="12" t="s">
        <v>38</v>
      </c>
      <c r="H7" s="12" t="s">
        <v>41</v>
      </c>
      <c r="I7" s="12" t="s">
        <v>43</v>
      </c>
    </row>
    <row r="8" spans="1:18" ht="12.75" customHeight="1" x14ac:dyDescent="0.2">
      <c r="A8" s="15" t="s">
        <v>44</v>
      </c>
      <c r="B8" s="15"/>
      <c r="C8" s="19" t="s">
        <v>28</v>
      </c>
      <c r="D8" s="15"/>
      <c r="E8" s="20" t="s">
        <v>26</v>
      </c>
      <c r="F8" s="15"/>
      <c r="G8" s="15"/>
      <c r="H8" s="15"/>
      <c r="I8" s="21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8" t="s">
        <v>45</v>
      </c>
      <c r="B9" s="22" t="s">
        <v>30</v>
      </c>
      <c r="C9" s="22" t="s">
        <v>304</v>
      </c>
      <c r="D9" s="18" t="s">
        <v>47</v>
      </c>
      <c r="E9" s="23" t="s">
        <v>305</v>
      </c>
      <c r="F9" s="24" t="s">
        <v>107</v>
      </c>
      <c r="G9" s="25">
        <v>5</v>
      </c>
      <c r="H9" s="25">
        <v>0</v>
      </c>
      <c r="I9" s="25">
        <f>ROUND(ROUND(H9,3)*ROUND(G9,3),3)</f>
        <v>0</v>
      </c>
      <c r="O9">
        <f>(I9*21)/100</f>
        <v>0</v>
      </c>
      <c r="P9" t="s">
        <v>24</v>
      </c>
    </row>
    <row r="10" spans="1:18" ht="38.25" x14ac:dyDescent="0.2">
      <c r="A10" s="26" t="s">
        <v>50</v>
      </c>
      <c r="E10" s="27" t="s">
        <v>306</v>
      </c>
    </row>
    <row r="11" spans="1:18" ht="38.25" x14ac:dyDescent="0.2">
      <c r="A11" s="28" t="s">
        <v>52</v>
      </c>
      <c r="E11" s="29" t="s">
        <v>307</v>
      </c>
    </row>
    <row r="12" spans="1:18" ht="25.5" x14ac:dyDescent="0.2">
      <c r="A12" t="s">
        <v>54</v>
      </c>
      <c r="E12" s="27" t="s">
        <v>308</v>
      </c>
    </row>
    <row r="13" spans="1:18" ht="12.75" customHeight="1" x14ac:dyDescent="0.2">
      <c r="A13" s="5" t="s">
        <v>44</v>
      </c>
      <c r="B13" s="5"/>
      <c r="C13" s="31" t="s">
        <v>30</v>
      </c>
      <c r="D13" s="5"/>
      <c r="E13" s="20" t="s">
        <v>94</v>
      </c>
      <c r="F13" s="5"/>
      <c r="G13" s="5"/>
      <c r="H13" s="5"/>
      <c r="I13" s="32">
        <f>0+Q13</f>
        <v>0</v>
      </c>
      <c r="O13">
        <f>0+R13</f>
        <v>0</v>
      </c>
      <c r="Q13">
        <f>0+I14+I18+I22+I26+I30+I34</f>
        <v>0</v>
      </c>
      <c r="R13">
        <f>0+O14+O18+O22+O26+O30+O34</f>
        <v>0</v>
      </c>
    </row>
    <row r="14" spans="1:18" x14ac:dyDescent="0.2">
      <c r="A14" s="18" t="s">
        <v>45</v>
      </c>
      <c r="B14" s="22" t="s">
        <v>24</v>
      </c>
      <c r="C14" s="22" t="s">
        <v>268</v>
      </c>
      <c r="D14" s="18" t="s">
        <v>47</v>
      </c>
      <c r="E14" s="23" t="s">
        <v>269</v>
      </c>
      <c r="F14" s="24" t="s">
        <v>107</v>
      </c>
      <c r="G14" s="25">
        <v>5</v>
      </c>
      <c r="H14" s="25">
        <v>0</v>
      </c>
      <c r="I14" s="25">
        <v>0</v>
      </c>
      <c r="O14">
        <f>(I14*21)/100</f>
        <v>0</v>
      </c>
      <c r="P14" t="s">
        <v>24</v>
      </c>
    </row>
    <row r="15" spans="1:18" ht="25.5" x14ac:dyDescent="0.2">
      <c r="A15" s="26" t="s">
        <v>50</v>
      </c>
      <c r="E15" s="27" t="s">
        <v>309</v>
      </c>
    </row>
    <row r="16" spans="1:18" ht="38.25" x14ac:dyDescent="0.2">
      <c r="A16" s="28" t="s">
        <v>52</v>
      </c>
      <c r="E16" s="29" t="s">
        <v>307</v>
      </c>
    </row>
    <row r="17" spans="1:16" ht="306" x14ac:dyDescent="0.2">
      <c r="A17" t="s">
        <v>54</v>
      </c>
      <c r="E17" s="27" t="s">
        <v>272</v>
      </c>
    </row>
    <row r="18" spans="1:16" x14ac:dyDescent="0.2">
      <c r="A18" s="18" t="s">
        <v>45</v>
      </c>
      <c r="B18" s="22" t="s">
        <v>23</v>
      </c>
      <c r="C18" s="22" t="s">
        <v>310</v>
      </c>
      <c r="D18" s="18" t="s">
        <v>47</v>
      </c>
      <c r="E18" s="23" t="s">
        <v>311</v>
      </c>
      <c r="F18" s="24" t="s">
        <v>97</v>
      </c>
      <c r="G18" s="25">
        <v>120.31</v>
      </c>
      <c r="H18" s="25">
        <v>0</v>
      </c>
      <c r="I18" s="25">
        <f>ROUND(ROUND(H18,3)*ROUND(G18,3),3)</f>
        <v>0</v>
      </c>
      <c r="O18">
        <f>(I18*21)/100</f>
        <v>0</v>
      </c>
      <c r="P18" t="s">
        <v>24</v>
      </c>
    </row>
    <row r="19" spans="1:16" x14ac:dyDescent="0.2">
      <c r="A19" s="26" t="s">
        <v>50</v>
      </c>
      <c r="E19" s="27" t="s">
        <v>312</v>
      </c>
    </row>
    <row r="20" spans="1:16" ht="25.5" x14ac:dyDescent="0.2">
      <c r="A20" s="28" t="s">
        <v>52</v>
      </c>
      <c r="E20" s="29" t="s">
        <v>313</v>
      </c>
    </row>
    <row r="21" spans="1:16" ht="38.25" x14ac:dyDescent="0.2">
      <c r="A21" t="s">
        <v>54</v>
      </c>
      <c r="E21" s="27" t="s">
        <v>314</v>
      </c>
    </row>
    <row r="22" spans="1:16" x14ac:dyDescent="0.2">
      <c r="A22" s="18" t="s">
        <v>45</v>
      </c>
      <c r="B22" s="22" t="s">
        <v>34</v>
      </c>
      <c r="C22" s="22" t="s">
        <v>315</v>
      </c>
      <c r="D22" s="18" t="s">
        <v>47</v>
      </c>
      <c r="E22" s="23" t="s">
        <v>316</v>
      </c>
      <c r="F22" s="24" t="s">
        <v>97</v>
      </c>
      <c r="G22" s="25">
        <v>77.39</v>
      </c>
      <c r="H22" s="25">
        <v>0</v>
      </c>
      <c r="I22" s="25">
        <f>ROUND(ROUND(H22,3)*ROUND(G22,3),3)</f>
        <v>0</v>
      </c>
      <c r="O22">
        <f>(I22*21)/100</f>
        <v>0</v>
      </c>
      <c r="P22" t="s">
        <v>24</v>
      </c>
    </row>
    <row r="23" spans="1:16" x14ac:dyDescent="0.2">
      <c r="A23" s="26" t="s">
        <v>50</v>
      </c>
      <c r="E23" s="27" t="s">
        <v>312</v>
      </c>
    </row>
    <row r="24" spans="1:16" ht="38.25" x14ac:dyDescent="0.2">
      <c r="A24" s="28" t="s">
        <v>52</v>
      </c>
      <c r="E24" s="29" t="s">
        <v>317</v>
      </c>
    </row>
    <row r="25" spans="1:16" ht="38.25" x14ac:dyDescent="0.2">
      <c r="A25" t="s">
        <v>54</v>
      </c>
      <c r="E25" s="27" t="s">
        <v>318</v>
      </c>
    </row>
    <row r="26" spans="1:16" x14ac:dyDescent="0.2">
      <c r="A26" s="18" t="s">
        <v>45</v>
      </c>
      <c r="B26" s="22" t="s">
        <v>36</v>
      </c>
      <c r="C26" s="22" t="s">
        <v>319</v>
      </c>
      <c r="D26" s="18" t="s">
        <v>47</v>
      </c>
      <c r="E26" s="23" t="s">
        <v>320</v>
      </c>
      <c r="F26" s="24" t="s">
        <v>97</v>
      </c>
      <c r="G26" s="25">
        <v>77.39</v>
      </c>
      <c r="H26" s="25">
        <v>0</v>
      </c>
      <c r="I26" s="25">
        <f>ROUND(ROUND(H26,3)*ROUND(G26,3),3)</f>
        <v>0</v>
      </c>
      <c r="O26">
        <f>(I26*21)/100</f>
        <v>0</v>
      </c>
      <c r="P26" t="s">
        <v>24</v>
      </c>
    </row>
    <row r="27" spans="1:16" x14ac:dyDescent="0.2">
      <c r="A27" s="26" t="s">
        <v>50</v>
      </c>
      <c r="E27" s="27" t="s">
        <v>47</v>
      </c>
    </row>
    <row r="28" spans="1:16" ht="38.25" x14ac:dyDescent="0.2">
      <c r="A28" s="28" t="s">
        <v>52</v>
      </c>
      <c r="E28" s="29" t="s">
        <v>321</v>
      </c>
    </row>
    <row r="29" spans="1:16" ht="25.5" x14ac:dyDescent="0.2">
      <c r="A29" t="s">
        <v>54</v>
      </c>
      <c r="E29" s="27" t="s">
        <v>322</v>
      </c>
    </row>
    <row r="30" spans="1:16" x14ac:dyDescent="0.2">
      <c r="A30" s="18" t="s">
        <v>45</v>
      </c>
      <c r="B30" s="22" t="s">
        <v>38</v>
      </c>
      <c r="C30" s="22" t="s">
        <v>323</v>
      </c>
      <c r="D30" s="18" t="s">
        <v>47</v>
      </c>
      <c r="E30" s="23" t="s">
        <v>324</v>
      </c>
      <c r="F30" s="24" t="s">
        <v>97</v>
      </c>
      <c r="G30" s="25">
        <v>77.39</v>
      </c>
      <c r="H30" s="25">
        <v>0</v>
      </c>
      <c r="I30" s="25">
        <f>ROUND(ROUND(H30,3)*ROUND(G30,3),3)</f>
        <v>0</v>
      </c>
      <c r="O30">
        <f>(I30*21)/100</f>
        <v>0</v>
      </c>
      <c r="P30" t="s">
        <v>24</v>
      </c>
    </row>
    <row r="31" spans="1:16" x14ac:dyDescent="0.2">
      <c r="A31" s="26" t="s">
        <v>50</v>
      </c>
      <c r="E31" s="27" t="s">
        <v>47</v>
      </c>
    </row>
    <row r="32" spans="1:16" ht="38.25" x14ac:dyDescent="0.2">
      <c r="A32" s="28" t="s">
        <v>52</v>
      </c>
      <c r="E32" s="29" t="s">
        <v>321</v>
      </c>
    </row>
    <row r="33" spans="1:16" ht="38.25" x14ac:dyDescent="0.2">
      <c r="A33" t="s">
        <v>54</v>
      </c>
      <c r="E33" s="27" t="s">
        <v>325</v>
      </c>
    </row>
    <row r="34" spans="1:16" x14ac:dyDescent="0.2">
      <c r="A34" s="18" t="s">
        <v>45</v>
      </c>
      <c r="B34" s="22" t="s">
        <v>72</v>
      </c>
      <c r="C34" s="22" t="s">
        <v>326</v>
      </c>
      <c r="D34" s="18" t="s">
        <v>47</v>
      </c>
      <c r="E34" s="23" t="s">
        <v>327</v>
      </c>
      <c r="F34" s="24" t="s">
        <v>97</v>
      </c>
      <c r="G34" s="25">
        <v>77.39</v>
      </c>
      <c r="H34" s="25">
        <v>0</v>
      </c>
      <c r="I34" s="25">
        <f>ROUND(ROUND(H34,3)*ROUND(G34,3),3)</f>
        <v>0</v>
      </c>
      <c r="O34">
        <f>(I34*21)/100</f>
        <v>0</v>
      </c>
      <c r="P34" t="s">
        <v>24</v>
      </c>
    </row>
    <row r="35" spans="1:16" x14ac:dyDescent="0.2">
      <c r="A35" s="26" t="s">
        <v>50</v>
      </c>
      <c r="E35" s="27" t="s">
        <v>47</v>
      </c>
    </row>
    <row r="36" spans="1:16" ht="38.25" x14ac:dyDescent="0.2">
      <c r="A36" s="28" t="s">
        <v>52</v>
      </c>
      <c r="E36" s="29" t="s">
        <v>321</v>
      </c>
    </row>
    <row r="37" spans="1:16" ht="25.5" x14ac:dyDescent="0.2">
      <c r="A37" t="s">
        <v>54</v>
      </c>
      <c r="E37" s="27" t="s">
        <v>328</v>
      </c>
    </row>
  </sheetData>
  <mergeCells count="11">
    <mergeCell ref="G5:G6"/>
    <mergeCell ref="H5:I5"/>
    <mergeCell ref="C3:D3"/>
    <mergeCell ref="F3:G3"/>
    <mergeCell ref="C4:D4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fitToHeight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SO 000</vt:lpstr>
      <vt:lpstr>SO 001</vt:lpstr>
      <vt:lpstr>SO 201_SO 201.1</vt:lpstr>
      <vt:lpstr>SO 201_SO 201.2</vt:lpstr>
      <vt:lpstr>SO 801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Aleš</dc:creator>
  <cp:lastModifiedBy>Lada Aleš</cp:lastModifiedBy>
  <dcterms:created xsi:type="dcterms:W3CDTF">2022-03-03T14:41:55Z</dcterms:created>
  <dcterms:modified xsi:type="dcterms:W3CDTF">2022-03-03T15:25:29Z</dcterms:modified>
</cp:coreProperties>
</file>