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299_MŠ Ratibořická\2022_WC hospodářský pavilon\VŘ\Zadávací dokumentace\Příloha 5_PD\"/>
    </mc:Choice>
  </mc:AlternateContent>
  <xr:revisionPtr revIDLastSave="0" documentId="8_{4DE31025-812D-4D41-BF66-9266F1268AFC}" xr6:coauthVersionLast="47" xr6:coauthVersionMax="47" xr10:uidLastSave="{00000000-0000-0000-0000-000000000000}"/>
  <bookViews>
    <workbookView xWindow="-120" yWindow="-120" windowWidth="29040" windowHeight="15840"/>
  </bookViews>
  <sheets>
    <sheet name="Rekapitulace stavby" sheetId="1" r:id="rId1"/>
    <sheet name="01 - SO 01 Rekonstrukce h..." sheetId="2" r:id="rId2"/>
    <sheet name="01.1 - ZTI" sheetId="3" r:id="rId3"/>
    <sheet name="101 - VON" sheetId="4" r:id="rId4"/>
  </sheets>
  <definedNames>
    <definedName name="_xlnm.Print_Titles" localSheetId="1">'01 - SO 01 Rekonstrukce h...'!$124:$124</definedName>
    <definedName name="_xlnm.Print_Titles" localSheetId="2">'01.1 - ZTI'!$115:$115</definedName>
    <definedName name="_xlnm.Print_Titles" localSheetId="3">'101 - VON'!$110:$110</definedName>
    <definedName name="_xlnm.Print_Titles" localSheetId="0">'Rekapitulace stavby'!$85:$85</definedName>
    <definedName name="_xlnm.Print_Area" localSheetId="1">'01 - SO 01 Rekonstrukce h...'!$C$4:$Q$70,'01 - SO 01 Rekonstrukce h...'!$C$76:$Q$108,'01 - SO 01 Rekonstrukce h...'!$C$114:$Q$258</definedName>
    <definedName name="_xlnm.Print_Area" localSheetId="2">'01.1 - ZTI'!$C$4:$Q$70,'01.1 - ZTI'!$C$76:$Q$99,'01.1 - ZTI'!$C$105:$Q$253</definedName>
    <definedName name="_xlnm.Print_Area" localSheetId="3">'101 - VON'!$C$4:$Q$70,'101 - VON'!$C$76:$Q$94,'101 - VON'!$C$100:$Q$116</definedName>
    <definedName name="_xlnm.Print_Area" localSheetId="0">'Rekapitulace stavby'!$C$4:$AP$70,'Rekapitulace stavby'!$C$76:$AP$94</definedName>
  </definedNames>
  <calcPr calcId="191029" fullCalcOnLoad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9" i="2" l="1"/>
  <c r="BK249" i="2"/>
  <c r="K239" i="2"/>
  <c r="N223" i="2"/>
  <c r="N222" i="2"/>
  <c r="N221" i="2"/>
  <c r="N218" i="2"/>
  <c r="BK223" i="2"/>
  <c r="BI223" i="2"/>
  <c r="BH223" i="2"/>
  <c r="BG223" i="2"/>
  <c r="BF223" i="2"/>
  <c r="BE223" i="2"/>
  <c r="AA223" i="2"/>
  <c r="Y223" i="2"/>
  <c r="W223" i="2"/>
  <c r="BK222" i="2"/>
  <c r="BI222" i="2"/>
  <c r="BH222" i="2"/>
  <c r="BG222" i="2"/>
  <c r="BF222" i="2"/>
  <c r="BE222" i="2"/>
  <c r="AA222" i="2"/>
  <c r="Y222" i="2"/>
  <c r="W222" i="2"/>
  <c r="BK221" i="2"/>
  <c r="BI221" i="2"/>
  <c r="BH221" i="2"/>
  <c r="BG221" i="2"/>
  <c r="BF221" i="2"/>
  <c r="BE221" i="2"/>
  <c r="AA221" i="2"/>
  <c r="Y221" i="2"/>
  <c r="W221" i="2"/>
  <c r="BK218" i="2"/>
  <c r="BI218" i="2"/>
  <c r="BH218" i="2"/>
  <c r="BG218" i="2"/>
  <c r="BF218" i="2"/>
  <c r="BE218" i="2"/>
  <c r="AA218" i="2"/>
  <c r="Y218" i="2"/>
  <c r="W218" i="2"/>
  <c r="K160" i="2"/>
  <c r="K134" i="2"/>
  <c r="K130" i="2"/>
  <c r="N162" i="2"/>
  <c r="BE162" i="2"/>
  <c r="K151" i="2"/>
  <c r="F6" i="2"/>
  <c r="F78" i="2"/>
  <c r="O11" i="2"/>
  <c r="E12" i="2"/>
  <c r="F83" i="2"/>
  <c r="O12" i="2"/>
  <c r="O14" i="2"/>
  <c r="E15" i="2"/>
  <c r="F122" i="2"/>
  <c r="O15" i="2"/>
  <c r="O17" i="2"/>
  <c r="E18" i="2"/>
  <c r="M83" i="2"/>
  <c r="O18" i="2"/>
  <c r="O20" i="2"/>
  <c r="E21" i="2"/>
  <c r="M122" i="2"/>
  <c r="O21" i="2"/>
  <c r="BK128" i="2"/>
  <c r="BK127" i="2"/>
  <c r="BK132" i="2"/>
  <c r="BK135" i="2"/>
  <c r="BK138" i="2"/>
  <c r="BK141" i="2"/>
  <c r="BK144" i="2"/>
  <c r="BK147" i="2"/>
  <c r="BK148" i="2"/>
  <c r="BK154" i="2"/>
  <c r="BK157" i="2"/>
  <c r="BK162" i="2"/>
  <c r="BK163" i="2"/>
  <c r="BK164" i="2"/>
  <c r="BK165" i="2"/>
  <c r="BK166" i="2"/>
  <c r="BK167" i="2"/>
  <c r="BK169" i="2"/>
  <c r="BK168" i="2"/>
  <c r="N168" i="2"/>
  <c r="N94" i="2"/>
  <c r="BK172" i="2"/>
  <c r="BK175" i="2"/>
  <c r="BK177" i="2"/>
  <c r="BK181" i="2"/>
  <c r="BK184" i="2"/>
  <c r="BK187" i="2"/>
  <c r="BK190" i="2"/>
  <c r="BK193" i="2"/>
  <c r="BK196" i="2"/>
  <c r="BK197" i="2"/>
  <c r="BK200" i="2"/>
  <c r="BK203" i="2"/>
  <c r="BK206" i="2"/>
  <c r="BK208" i="2"/>
  <c r="BK209" i="2"/>
  <c r="BK210" i="2"/>
  <c r="BK211" i="2"/>
  <c r="BK213" i="2"/>
  <c r="BK216" i="2"/>
  <c r="BK226" i="2"/>
  <c r="BK229" i="2"/>
  <c r="BK233" i="2"/>
  <c r="BK236" i="2"/>
  <c r="BK240" i="2"/>
  <c r="BK243" i="2"/>
  <c r="BK244" i="2"/>
  <c r="BK246" i="2"/>
  <c r="BK250" i="2"/>
  <c r="BK253" i="2"/>
  <c r="BK255" i="2"/>
  <c r="BK256" i="2"/>
  <c r="BK257" i="2"/>
  <c r="BK258" i="2"/>
  <c r="M28" i="2"/>
  <c r="AS88" i="1"/>
  <c r="N128" i="2"/>
  <c r="BE128" i="2"/>
  <c r="N132" i="2"/>
  <c r="BE132" i="2"/>
  <c r="N135" i="2"/>
  <c r="BE135" i="2"/>
  <c r="N138" i="2"/>
  <c r="BE138" i="2"/>
  <c r="N141" i="2"/>
  <c r="BE141" i="2"/>
  <c r="N144" i="2"/>
  <c r="BE144" i="2"/>
  <c r="N147" i="2"/>
  <c r="BE147" i="2"/>
  <c r="N148" i="2"/>
  <c r="BE148" i="2"/>
  <c r="N154" i="2"/>
  <c r="BE154" i="2"/>
  <c r="N157" i="2"/>
  <c r="BE157" i="2"/>
  <c r="N163" i="2"/>
  <c r="BE163" i="2"/>
  <c r="N164" i="2"/>
  <c r="BE164" i="2"/>
  <c r="N165" i="2"/>
  <c r="BE165" i="2"/>
  <c r="N166" i="2"/>
  <c r="BE166" i="2"/>
  <c r="N167" i="2"/>
  <c r="BE167" i="2"/>
  <c r="N169" i="2"/>
  <c r="BE169" i="2"/>
  <c r="N172" i="2"/>
  <c r="BE172" i="2"/>
  <c r="N175" i="2"/>
  <c r="BE175" i="2"/>
  <c r="N177" i="2"/>
  <c r="BE177" i="2"/>
  <c r="N181" i="2"/>
  <c r="BE181" i="2"/>
  <c r="N184" i="2"/>
  <c r="BE184" i="2"/>
  <c r="N187" i="2"/>
  <c r="BE187" i="2"/>
  <c r="N190" i="2"/>
  <c r="BE190" i="2"/>
  <c r="N193" i="2"/>
  <c r="BE193" i="2"/>
  <c r="N196" i="2"/>
  <c r="BE196" i="2"/>
  <c r="N197" i="2"/>
  <c r="BE197" i="2"/>
  <c r="N200" i="2"/>
  <c r="BE200" i="2"/>
  <c r="N203" i="2"/>
  <c r="BE203" i="2"/>
  <c r="N206" i="2"/>
  <c r="BE206" i="2"/>
  <c r="N208" i="2"/>
  <c r="BE208" i="2"/>
  <c r="N209" i="2"/>
  <c r="BE209" i="2"/>
  <c r="N210" i="2"/>
  <c r="BE210" i="2"/>
  <c r="N211" i="2"/>
  <c r="BE211" i="2"/>
  <c r="N213" i="2"/>
  <c r="BE213" i="2"/>
  <c r="N216" i="2"/>
  <c r="BE216" i="2"/>
  <c r="N226" i="2"/>
  <c r="BE226" i="2"/>
  <c r="N229" i="2"/>
  <c r="BE229" i="2"/>
  <c r="N233" i="2"/>
  <c r="BE233" i="2"/>
  <c r="N236" i="2"/>
  <c r="BE236" i="2"/>
  <c r="N240" i="2"/>
  <c r="BE240" i="2"/>
  <c r="N243" i="2"/>
  <c r="BE243" i="2"/>
  <c r="N244" i="2"/>
  <c r="BE244" i="2"/>
  <c r="N246" i="2"/>
  <c r="BE246" i="2"/>
  <c r="N250" i="2"/>
  <c r="BE250" i="2"/>
  <c r="N253" i="2"/>
  <c r="BE253" i="2"/>
  <c r="N255" i="2"/>
  <c r="BE255" i="2"/>
  <c r="N256" i="2"/>
  <c r="BE256" i="2"/>
  <c r="N257" i="2"/>
  <c r="BE257" i="2"/>
  <c r="N258" i="2"/>
  <c r="BE258" i="2"/>
  <c r="BF128" i="2"/>
  <c r="BF132" i="2"/>
  <c r="BF135" i="2"/>
  <c r="BF138" i="2"/>
  <c r="BF141" i="2"/>
  <c r="BF144" i="2"/>
  <c r="BF147" i="2"/>
  <c r="BF148" i="2"/>
  <c r="BF151" i="2"/>
  <c r="BF154" i="2"/>
  <c r="BF157" i="2"/>
  <c r="BF162" i="2"/>
  <c r="BF163" i="2"/>
  <c r="BF164" i="2"/>
  <c r="BF165" i="2"/>
  <c r="BF166" i="2"/>
  <c r="BF167" i="2"/>
  <c r="BF169" i="2"/>
  <c r="BF172" i="2"/>
  <c r="BF175" i="2"/>
  <c r="BF177" i="2"/>
  <c r="BF181" i="2"/>
  <c r="BF184" i="2"/>
  <c r="BF187" i="2"/>
  <c r="BF190" i="2"/>
  <c r="BF193" i="2"/>
  <c r="BF196" i="2"/>
  <c r="BF197" i="2"/>
  <c r="BF200" i="2"/>
  <c r="BF203" i="2"/>
  <c r="BF206" i="2"/>
  <c r="BF208" i="2"/>
  <c r="BF209" i="2"/>
  <c r="BF210" i="2"/>
  <c r="BF211" i="2"/>
  <c r="BF213" i="2"/>
  <c r="BF216" i="2"/>
  <c r="BF226" i="2"/>
  <c r="BF229" i="2"/>
  <c r="BF233" i="2"/>
  <c r="BF236" i="2"/>
  <c r="BF239" i="2"/>
  <c r="BF240" i="2"/>
  <c r="BF243" i="2"/>
  <c r="BF244" i="2"/>
  <c r="BF246" i="2"/>
  <c r="BF249" i="2"/>
  <c r="BF250" i="2"/>
  <c r="BF253" i="2"/>
  <c r="BF255" i="2"/>
  <c r="BF256" i="2"/>
  <c r="BF257" i="2"/>
  <c r="BF258" i="2"/>
  <c r="BG128" i="2"/>
  <c r="BG132" i="2"/>
  <c r="BG135" i="2"/>
  <c r="BG138" i="2"/>
  <c r="BG141" i="2"/>
  <c r="BG144" i="2"/>
  <c r="BG147" i="2"/>
  <c r="BG148" i="2"/>
  <c r="BG151" i="2"/>
  <c r="BG154" i="2"/>
  <c r="BG157" i="2"/>
  <c r="BG162" i="2"/>
  <c r="BG163" i="2"/>
  <c r="BG164" i="2"/>
  <c r="BG165" i="2"/>
  <c r="BG166" i="2"/>
  <c r="BG167" i="2"/>
  <c r="BG169" i="2"/>
  <c r="BG172" i="2"/>
  <c r="BG175" i="2"/>
  <c r="BG177" i="2"/>
  <c r="BG181" i="2"/>
  <c r="BG184" i="2"/>
  <c r="BG187" i="2"/>
  <c r="BG190" i="2"/>
  <c r="BG193" i="2"/>
  <c r="BG196" i="2"/>
  <c r="BG197" i="2"/>
  <c r="BG200" i="2"/>
  <c r="BG203" i="2"/>
  <c r="BG206" i="2"/>
  <c r="BG208" i="2"/>
  <c r="BG209" i="2"/>
  <c r="BG210" i="2"/>
  <c r="BG211" i="2"/>
  <c r="BG213" i="2"/>
  <c r="BG216" i="2"/>
  <c r="BG226" i="2"/>
  <c r="BG229" i="2"/>
  <c r="BG233" i="2"/>
  <c r="BG236" i="2"/>
  <c r="BG239" i="2"/>
  <c r="BG240" i="2"/>
  <c r="BG243" i="2"/>
  <c r="BG244" i="2"/>
  <c r="BG246" i="2"/>
  <c r="BG249" i="2"/>
  <c r="BG250" i="2"/>
  <c r="BG253" i="2"/>
  <c r="BG255" i="2"/>
  <c r="BG256" i="2"/>
  <c r="BG257" i="2"/>
  <c r="BG258" i="2"/>
  <c r="BH128" i="2"/>
  <c r="BH132" i="2"/>
  <c r="BH135" i="2"/>
  <c r="BH138" i="2"/>
  <c r="BH141" i="2"/>
  <c r="BH144" i="2"/>
  <c r="BH147" i="2"/>
  <c r="BH148" i="2"/>
  <c r="BH151" i="2"/>
  <c r="BH154" i="2"/>
  <c r="BH157" i="2"/>
  <c r="BH162" i="2"/>
  <c r="BH163" i="2"/>
  <c r="BH164" i="2"/>
  <c r="BH165" i="2"/>
  <c r="BH166" i="2"/>
  <c r="BH167" i="2"/>
  <c r="BH169" i="2"/>
  <c r="BH172" i="2"/>
  <c r="BH175" i="2"/>
  <c r="BH177" i="2"/>
  <c r="BH181" i="2"/>
  <c r="BH184" i="2"/>
  <c r="BH187" i="2"/>
  <c r="BH190" i="2"/>
  <c r="BH193" i="2"/>
  <c r="BH196" i="2"/>
  <c r="BH197" i="2"/>
  <c r="BH200" i="2"/>
  <c r="BH203" i="2"/>
  <c r="BH206" i="2"/>
  <c r="BH208" i="2"/>
  <c r="BH209" i="2"/>
  <c r="BH210" i="2"/>
  <c r="BH211" i="2"/>
  <c r="BH213" i="2"/>
  <c r="BH216" i="2"/>
  <c r="BH226" i="2"/>
  <c r="BH229" i="2"/>
  <c r="BH233" i="2"/>
  <c r="BH236" i="2"/>
  <c r="BH239" i="2"/>
  <c r="BH240" i="2"/>
  <c r="BH243" i="2"/>
  <c r="BH244" i="2"/>
  <c r="BH246" i="2"/>
  <c r="BH249" i="2"/>
  <c r="BH250" i="2"/>
  <c r="BH253" i="2"/>
  <c r="BH255" i="2"/>
  <c r="BH256" i="2"/>
  <c r="BH257" i="2"/>
  <c r="BH258" i="2"/>
  <c r="BI128" i="2"/>
  <c r="BI132" i="2"/>
  <c r="BI135" i="2"/>
  <c r="BI138" i="2"/>
  <c r="BI141" i="2"/>
  <c r="BI144" i="2"/>
  <c r="BI147" i="2"/>
  <c r="BI148" i="2"/>
  <c r="BI151" i="2"/>
  <c r="BI154" i="2"/>
  <c r="BI157" i="2"/>
  <c r="BI162" i="2"/>
  <c r="BI163" i="2"/>
  <c r="BI164" i="2"/>
  <c r="BI165" i="2"/>
  <c r="BI166" i="2"/>
  <c r="BI167" i="2"/>
  <c r="BI169" i="2"/>
  <c r="BI172" i="2"/>
  <c r="BI175" i="2"/>
  <c r="BI177" i="2"/>
  <c r="BI181" i="2"/>
  <c r="BI184" i="2"/>
  <c r="BI187" i="2"/>
  <c r="BI190" i="2"/>
  <c r="BI193" i="2"/>
  <c r="BI196" i="2"/>
  <c r="BI197" i="2"/>
  <c r="BI200" i="2"/>
  <c r="BI203" i="2"/>
  <c r="BI206" i="2"/>
  <c r="BI208" i="2"/>
  <c r="BI209" i="2"/>
  <c r="BI210" i="2"/>
  <c r="BI211" i="2"/>
  <c r="BI213" i="2"/>
  <c r="BI216" i="2"/>
  <c r="BI226" i="2"/>
  <c r="BI229" i="2"/>
  <c r="BI233" i="2"/>
  <c r="BI236" i="2"/>
  <c r="BI239" i="2"/>
  <c r="BI240" i="2"/>
  <c r="BI243" i="2"/>
  <c r="BI244" i="2"/>
  <c r="BI246" i="2"/>
  <c r="BI249" i="2"/>
  <c r="BI250" i="2"/>
  <c r="BI253" i="2"/>
  <c r="BI255" i="2"/>
  <c r="BI256" i="2"/>
  <c r="BI257" i="2"/>
  <c r="BI258" i="2"/>
  <c r="F79" i="2"/>
  <c r="F81" i="2"/>
  <c r="M81" i="2"/>
  <c r="F117" i="2"/>
  <c r="F119" i="2"/>
  <c r="M119" i="2"/>
  <c r="W128" i="2"/>
  <c r="W127" i="2"/>
  <c r="W132" i="2"/>
  <c r="W135" i="2"/>
  <c r="W138" i="2"/>
  <c r="W141" i="2"/>
  <c r="W144" i="2"/>
  <c r="W147" i="2"/>
  <c r="W148" i="2"/>
  <c r="W154" i="2"/>
  <c r="W157" i="2"/>
  <c r="W162" i="2"/>
  <c r="W163" i="2"/>
  <c r="W164" i="2"/>
  <c r="W165" i="2"/>
  <c r="W166" i="2"/>
  <c r="W167" i="2"/>
  <c r="W169" i="2"/>
  <c r="W168" i="2"/>
  <c r="W172" i="2"/>
  <c r="W175" i="2"/>
  <c r="W177" i="2"/>
  <c r="W181" i="2"/>
  <c r="W184" i="2"/>
  <c r="W187" i="2"/>
  <c r="W190" i="2"/>
  <c r="W193" i="2"/>
  <c r="W196" i="2"/>
  <c r="W197" i="2"/>
  <c r="W200" i="2"/>
  <c r="W203" i="2"/>
  <c r="W206" i="2"/>
  <c r="W208" i="2"/>
  <c r="W209" i="2"/>
  <c r="W210" i="2"/>
  <c r="W211" i="2"/>
  <c r="W213" i="2"/>
  <c r="W216" i="2"/>
  <c r="W226" i="2"/>
  <c r="W229" i="2"/>
  <c r="W233" i="2"/>
  <c r="W236" i="2"/>
  <c r="W240" i="2"/>
  <c r="W243" i="2"/>
  <c r="W244" i="2"/>
  <c r="W246" i="2"/>
  <c r="W250" i="2"/>
  <c r="W253" i="2"/>
  <c r="W255" i="2"/>
  <c r="W256" i="2"/>
  <c r="W257" i="2"/>
  <c r="W258" i="2"/>
  <c r="Y128" i="2"/>
  <c r="Y127" i="2"/>
  <c r="Y132" i="2"/>
  <c r="Y135" i="2"/>
  <c r="Y138" i="2"/>
  <c r="Y141" i="2"/>
  <c r="Y144" i="2"/>
  <c r="Y147" i="2"/>
  <c r="Y148" i="2"/>
  <c r="Y154" i="2"/>
  <c r="Y157" i="2"/>
  <c r="Y162" i="2"/>
  <c r="Y163" i="2"/>
  <c r="Y164" i="2"/>
  <c r="Y165" i="2"/>
  <c r="Y166" i="2"/>
  <c r="Y167" i="2"/>
  <c r="Y169" i="2"/>
  <c r="Y168" i="2"/>
  <c r="Y172" i="2"/>
  <c r="Y175" i="2"/>
  <c r="Y177" i="2"/>
  <c r="Y181" i="2"/>
  <c r="Y184" i="2"/>
  <c r="Y187" i="2"/>
  <c r="Y190" i="2"/>
  <c r="Y193" i="2"/>
  <c r="Y196" i="2"/>
  <c r="Y197" i="2"/>
  <c r="Y200" i="2"/>
  <c r="Y203" i="2"/>
  <c r="Y206" i="2"/>
  <c r="Y208" i="2"/>
  <c r="Y209" i="2"/>
  <c r="Y210" i="2"/>
  <c r="Y211" i="2"/>
  <c r="Y213" i="2"/>
  <c r="Y216" i="2"/>
  <c r="Y226" i="2"/>
  <c r="Y229" i="2"/>
  <c r="Y233" i="2"/>
  <c r="Y236" i="2"/>
  <c r="Y240" i="2"/>
  <c r="Y243" i="2"/>
  <c r="Y244" i="2"/>
  <c r="Y246" i="2"/>
  <c r="Y250" i="2"/>
  <c r="Y253" i="2"/>
  <c r="Y255" i="2"/>
  <c r="Y256" i="2"/>
  <c r="Y257" i="2"/>
  <c r="Y258" i="2"/>
  <c r="AA128" i="2"/>
  <c r="AA127" i="2"/>
  <c r="AA132" i="2"/>
  <c r="AA135" i="2"/>
  <c r="AA138" i="2"/>
  <c r="AA141" i="2"/>
  <c r="AA144" i="2"/>
  <c r="AA147" i="2"/>
  <c r="AA148" i="2"/>
  <c r="AA154" i="2"/>
  <c r="AA157" i="2"/>
  <c r="AA162" i="2"/>
  <c r="AA163" i="2"/>
  <c r="AA164" i="2"/>
  <c r="AA165" i="2"/>
  <c r="AA166" i="2"/>
  <c r="AA167" i="2"/>
  <c r="AA169" i="2"/>
  <c r="AA168" i="2"/>
  <c r="AA172" i="2"/>
  <c r="AA175" i="2"/>
  <c r="AA177" i="2"/>
  <c r="AA181" i="2"/>
  <c r="AA184" i="2"/>
  <c r="AA187" i="2"/>
  <c r="AA190" i="2"/>
  <c r="AA193" i="2"/>
  <c r="AA196" i="2"/>
  <c r="AA197" i="2"/>
  <c r="AA200" i="2"/>
  <c r="AA203" i="2"/>
  <c r="AA206" i="2"/>
  <c r="AA208" i="2"/>
  <c r="AA209" i="2"/>
  <c r="AA210" i="2"/>
  <c r="AA211" i="2"/>
  <c r="AA213" i="2"/>
  <c r="AA216" i="2"/>
  <c r="AA226" i="2"/>
  <c r="AA229" i="2"/>
  <c r="AA233" i="2"/>
  <c r="AA236" i="2"/>
  <c r="AA240" i="2"/>
  <c r="AA243" i="2"/>
  <c r="AA244" i="2"/>
  <c r="AA246" i="2"/>
  <c r="AA250" i="2"/>
  <c r="AA253" i="2"/>
  <c r="AA255" i="2"/>
  <c r="AA256" i="2"/>
  <c r="AA257" i="2"/>
  <c r="AA258" i="2"/>
  <c r="F6" i="3"/>
  <c r="O11" i="3"/>
  <c r="E12" i="3"/>
  <c r="F83" i="3"/>
  <c r="O12" i="3"/>
  <c r="O14" i="3"/>
  <c r="E15" i="3"/>
  <c r="F84" i="3"/>
  <c r="O15" i="3"/>
  <c r="O17" i="3"/>
  <c r="E18" i="3"/>
  <c r="M83" i="3"/>
  <c r="O18" i="3"/>
  <c r="O20" i="3"/>
  <c r="E21" i="3"/>
  <c r="M84" i="3"/>
  <c r="O21" i="3"/>
  <c r="BK119" i="3"/>
  <c r="BK120" i="3"/>
  <c r="BK123" i="3"/>
  <c r="BK126" i="3"/>
  <c r="BK129" i="3"/>
  <c r="BK132" i="3"/>
  <c r="BK135" i="3"/>
  <c r="BK138" i="3"/>
  <c r="BK141" i="3"/>
  <c r="BK144" i="3"/>
  <c r="BK147" i="3"/>
  <c r="BK149" i="3"/>
  <c r="BK152" i="3"/>
  <c r="BK155" i="3"/>
  <c r="BK158" i="3"/>
  <c r="BK161" i="3"/>
  <c r="BK164" i="3"/>
  <c r="BK167" i="3"/>
  <c r="BK169" i="3"/>
  <c r="BK172" i="3"/>
  <c r="BK175" i="3"/>
  <c r="BK178" i="3"/>
  <c r="BK181" i="3"/>
  <c r="BK184" i="3"/>
  <c r="BK187" i="3"/>
  <c r="BK190" i="3"/>
  <c r="BK193" i="3"/>
  <c r="BK196" i="3"/>
  <c r="BK199" i="3"/>
  <c r="BK202" i="3"/>
  <c r="BK205" i="3"/>
  <c r="BK208" i="3"/>
  <c r="BK211" i="3"/>
  <c r="BK212" i="3"/>
  <c r="BK215" i="3"/>
  <c r="BK218" i="3"/>
  <c r="BK221" i="3"/>
  <c r="BK224" i="3"/>
  <c r="BK227" i="3"/>
  <c r="BK230" i="3"/>
  <c r="BK233" i="3"/>
  <c r="BK236" i="3"/>
  <c r="BK239" i="3"/>
  <c r="BK242" i="3"/>
  <c r="BK244" i="3"/>
  <c r="BK247" i="3"/>
  <c r="BK250" i="3"/>
  <c r="BK253" i="3"/>
  <c r="M28" i="3"/>
  <c r="AS89" i="1"/>
  <c r="N119" i="3"/>
  <c r="BE119" i="3"/>
  <c r="N120" i="3"/>
  <c r="BE120" i="3"/>
  <c r="N123" i="3"/>
  <c r="BE123" i="3"/>
  <c r="N126" i="3"/>
  <c r="BE126" i="3"/>
  <c r="N129" i="3"/>
  <c r="BE129" i="3"/>
  <c r="N132" i="3"/>
  <c r="BE132" i="3"/>
  <c r="N135" i="3"/>
  <c r="BE135" i="3"/>
  <c r="N138" i="3"/>
  <c r="BE138" i="3"/>
  <c r="N141" i="3"/>
  <c r="BE141" i="3"/>
  <c r="N144" i="3"/>
  <c r="BE144" i="3"/>
  <c r="N147" i="3"/>
  <c r="BE147" i="3"/>
  <c r="N149" i="3"/>
  <c r="BE149" i="3"/>
  <c r="N152" i="3"/>
  <c r="BE152" i="3"/>
  <c r="N155" i="3"/>
  <c r="BE155" i="3"/>
  <c r="N158" i="3"/>
  <c r="BE158" i="3"/>
  <c r="N161" i="3"/>
  <c r="BE161" i="3"/>
  <c r="N164" i="3"/>
  <c r="BE164" i="3"/>
  <c r="N167" i="3"/>
  <c r="BE167" i="3"/>
  <c r="N169" i="3"/>
  <c r="BE169" i="3"/>
  <c r="N172" i="3"/>
  <c r="BE172" i="3"/>
  <c r="N175" i="3"/>
  <c r="BE175" i="3"/>
  <c r="N178" i="3"/>
  <c r="BE178" i="3"/>
  <c r="N181" i="3"/>
  <c r="BE181" i="3"/>
  <c r="N184" i="3"/>
  <c r="BE184" i="3"/>
  <c r="N187" i="3"/>
  <c r="BE187" i="3"/>
  <c r="N190" i="3"/>
  <c r="BE190" i="3"/>
  <c r="N193" i="3"/>
  <c r="BE193" i="3"/>
  <c r="N196" i="3"/>
  <c r="BE196" i="3"/>
  <c r="N199" i="3"/>
  <c r="BE199" i="3"/>
  <c r="N202" i="3"/>
  <c r="BE202" i="3"/>
  <c r="N205" i="3"/>
  <c r="BE205" i="3"/>
  <c r="N208" i="3"/>
  <c r="BE208" i="3"/>
  <c r="N211" i="3"/>
  <c r="BE211" i="3"/>
  <c r="N212" i="3"/>
  <c r="BE212" i="3"/>
  <c r="N215" i="3"/>
  <c r="BE215" i="3"/>
  <c r="N218" i="3"/>
  <c r="BE218" i="3"/>
  <c r="N221" i="3"/>
  <c r="BE221" i="3"/>
  <c r="N224" i="3"/>
  <c r="BE224" i="3"/>
  <c r="N227" i="3"/>
  <c r="BE227" i="3"/>
  <c r="N230" i="3"/>
  <c r="BE230" i="3"/>
  <c r="N233" i="3"/>
  <c r="BE233" i="3"/>
  <c r="N236" i="3"/>
  <c r="BE236" i="3"/>
  <c r="N239" i="3"/>
  <c r="BE239" i="3"/>
  <c r="N242" i="3"/>
  <c r="BE242" i="3"/>
  <c r="N244" i="3"/>
  <c r="BE244" i="3"/>
  <c r="N247" i="3"/>
  <c r="BE247" i="3"/>
  <c r="N250" i="3"/>
  <c r="BE250" i="3"/>
  <c r="N253" i="3"/>
  <c r="BE253" i="3"/>
  <c r="BF119" i="3"/>
  <c r="BF120" i="3"/>
  <c r="BF123" i="3"/>
  <c r="BF126" i="3"/>
  <c r="BF129" i="3"/>
  <c r="BF132" i="3"/>
  <c r="BF135" i="3"/>
  <c r="BF138" i="3"/>
  <c r="BF141" i="3"/>
  <c r="BF144" i="3"/>
  <c r="BF147" i="3"/>
  <c r="BF149" i="3"/>
  <c r="BF152" i="3"/>
  <c r="BF155" i="3"/>
  <c r="BF158" i="3"/>
  <c r="BF161" i="3"/>
  <c r="BF164" i="3"/>
  <c r="BF167" i="3"/>
  <c r="BF169" i="3"/>
  <c r="BF172" i="3"/>
  <c r="BF175" i="3"/>
  <c r="BF178" i="3"/>
  <c r="BF181" i="3"/>
  <c r="BF184" i="3"/>
  <c r="BF187" i="3"/>
  <c r="BF190" i="3"/>
  <c r="BF193" i="3"/>
  <c r="BF196" i="3"/>
  <c r="BF199" i="3"/>
  <c r="BF202" i="3"/>
  <c r="BF205" i="3"/>
  <c r="BF208" i="3"/>
  <c r="BF211" i="3"/>
  <c r="BF212" i="3"/>
  <c r="BF215" i="3"/>
  <c r="BF218" i="3"/>
  <c r="BF221" i="3"/>
  <c r="BF224" i="3"/>
  <c r="BF227" i="3"/>
  <c r="BF230" i="3"/>
  <c r="BF233" i="3"/>
  <c r="BF236" i="3"/>
  <c r="BF239" i="3"/>
  <c r="BF242" i="3"/>
  <c r="BF244" i="3"/>
  <c r="BF247" i="3"/>
  <c r="BF250" i="3"/>
  <c r="BF253" i="3"/>
  <c r="BG119" i="3"/>
  <c r="BG120" i="3"/>
  <c r="BG123" i="3"/>
  <c r="BG126" i="3"/>
  <c r="BG129" i="3"/>
  <c r="BG132" i="3"/>
  <c r="BG135" i="3"/>
  <c r="BG138" i="3"/>
  <c r="BG141" i="3"/>
  <c r="BG144" i="3"/>
  <c r="BG147" i="3"/>
  <c r="BG149" i="3"/>
  <c r="BG152" i="3"/>
  <c r="BG155" i="3"/>
  <c r="BG158" i="3"/>
  <c r="BG161" i="3"/>
  <c r="BG164" i="3"/>
  <c r="BG167" i="3"/>
  <c r="BG169" i="3"/>
  <c r="BG172" i="3"/>
  <c r="BG175" i="3"/>
  <c r="BG178" i="3"/>
  <c r="BG181" i="3"/>
  <c r="BG184" i="3"/>
  <c r="BG187" i="3"/>
  <c r="BG190" i="3"/>
  <c r="BG193" i="3"/>
  <c r="BG196" i="3"/>
  <c r="BG199" i="3"/>
  <c r="BG202" i="3"/>
  <c r="BG205" i="3"/>
  <c r="BG208" i="3"/>
  <c r="BG211" i="3"/>
  <c r="BG212" i="3"/>
  <c r="BG215" i="3"/>
  <c r="BG218" i="3"/>
  <c r="BG221" i="3"/>
  <c r="BG224" i="3"/>
  <c r="BG227" i="3"/>
  <c r="BG230" i="3"/>
  <c r="BG233" i="3"/>
  <c r="BG236" i="3"/>
  <c r="BG239" i="3"/>
  <c r="BG242" i="3"/>
  <c r="BG244" i="3"/>
  <c r="BG247" i="3"/>
  <c r="BG250" i="3"/>
  <c r="BG253" i="3"/>
  <c r="BH119" i="3"/>
  <c r="BH120" i="3"/>
  <c r="BH123" i="3"/>
  <c r="BH126" i="3"/>
  <c r="BH129" i="3"/>
  <c r="BH132" i="3"/>
  <c r="BH135" i="3"/>
  <c r="BH138" i="3"/>
  <c r="BH141" i="3"/>
  <c r="BH144" i="3"/>
  <c r="BH147" i="3"/>
  <c r="BH149" i="3"/>
  <c r="BH152" i="3"/>
  <c r="BH155" i="3"/>
  <c r="BH158" i="3"/>
  <c r="BH161" i="3"/>
  <c r="BH164" i="3"/>
  <c r="BH167" i="3"/>
  <c r="BH169" i="3"/>
  <c r="BH172" i="3"/>
  <c r="BH175" i="3"/>
  <c r="BH178" i="3"/>
  <c r="BH181" i="3"/>
  <c r="BH184" i="3"/>
  <c r="BH187" i="3"/>
  <c r="BH190" i="3"/>
  <c r="BH193" i="3"/>
  <c r="BH196" i="3"/>
  <c r="BH199" i="3"/>
  <c r="BH202" i="3"/>
  <c r="BH205" i="3"/>
  <c r="BH208" i="3"/>
  <c r="BH211" i="3"/>
  <c r="BH212" i="3"/>
  <c r="BH215" i="3"/>
  <c r="BH218" i="3"/>
  <c r="BH221" i="3"/>
  <c r="BH224" i="3"/>
  <c r="BH227" i="3"/>
  <c r="BH230" i="3"/>
  <c r="BH233" i="3"/>
  <c r="BH236" i="3"/>
  <c r="BH239" i="3"/>
  <c r="BH242" i="3"/>
  <c r="BH244" i="3"/>
  <c r="BH247" i="3"/>
  <c r="BH250" i="3"/>
  <c r="BH253" i="3"/>
  <c r="BI119" i="3"/>
  <c r="BI120" i="3"/>
  <c r="BI123" i="3"/>
  <c r="BI126" i="3"/>
  <c r="BI129" i="3"/>
  <c r="BI132" i="3"/>
  <c r="BI135" i="3"/>
  <c r="BI138" i="3"/>
  <c r="BI141" i="3"/>
  <c r="BI144" i="3"/>
  <c r="BI147" i="3"/>
  <c r="BI149" i="3"/>
  <c r="BI152" i="3"/>
  <c r="BI155" i="3"/>
  <c r="BI158" i="3"/>
  <c r="BI161" i="3"/>
  <c r="BI164" i="3"/>
  <c r="BI167" i="3"/>
  <c r="BI169" i="3"/>
  <c r="BI172" i="3"/>
  <c r="BI175" i="3"/>
  <c r="BI178" i="3"/>
  <c r="BI181" i="3"/>
  <c r="BI184" i="3"/>
  <c r="BI187" i="3"/>
  <c r="BI190" i="3"/>
  <c r="BI193" i="3"/>
  <c r="BI196" i="3"/>
  <c r="BI199" i="3"/>
  <c r="BI202" i="3"/>
  <c r="BI205" i="3"/>
  <c r="BI208" i="3"/>
  <c r="BI211" i="3"/>
  <c r="BI212" i="3"/>
  <c r="BI215" i="3"/>
  <c r="BI218" i="3"/>
  <c r="BI221" i="3"/>
  <c r="BI224" i="3"/>
  <c r="BI227" i="3"/>
  <c r="BI230" i="3"/>
  <c r="BI233" i="3"/>
  <c r="BI236" i="3"/>
  <c r="BI239" i="3"/>
  <c r="BI242" i="3"/>
  <c r="BI244" i="3"/>
  <c r="BI247" i="3"/>
  <c r="BI250" i="3"/>
  <c r="BI253" i="3"/>
  <c r="F79" i="3"/>
  <c r="F81" i="3"/>
  <c r="M81" i="3"/>
  <c r="F108" i="3"/>
  <c r="F110" i="3"/>
  <c r="M110" i="3"/>
  <c r="W119" i="3"/>
  <c r="W120" i="3"/>
  <c r="W123" i="3"/>
  <c r="W126" i="3"/>
  <c r="W129" i="3"/>
  <c r="W132" i="3"/>
  <c r="W135" i="3"/>
  <c r="W138" i="3"/>
  <c r="W141" i="3"/>
  <c r="W144" i="3"/>
  <c r="W147" i="3"/>
  <c r="W149" i="3"/>
  <c r="W152" i="3"/>
  <c r="W155" i="3"/>
  <c r="W158" i="3"/>
  <c r="W161" i="3"/>
  <c r="W164" i="3"/>
  <c r="W167" i="3"/>
  <c r="W169" i="3"/>
  <c r="W172" i="3"/>
  <c r="W175" i="3"/>
  <c r="W178" i="3"/>
  <c r="W181" i="3"/>
  <c r="W184" i="3"/>
  <c r="W187" i="3"/>
  <c r="W190" i="3"/>
  <c r="W193" i="3"/>
  <c r="W196" i="3"/>
  <c r="W199" i="3"/>
  <c r="W202" i="3"/>
  <c r="W205" i="3"/>
  <c r="W208" i="3"/>
  <c r="W211" i="3"/>
  <c r="W212" i="3"/>
  <c r="W215" i="3"/>
  <c r="W218" i="3"/>
  <c r="W221" i="3"/>
  <c r="W224" i="3"/>
  <c r="W227" i="3"/>
  <c r="W230" i="3"/>
  <c r="W233" i="3"/>
  <c r="W236" i="3"/>
  <c r="W239" i="3"/>
  <c r="W242" i="3"/>
  <c r="W244" i="3"/>
  <c r="W247" i="3"/>
  <c r="W250" i="3"/>
  <c r="W253" i="3"/>
  <c r="Y119" i="3"/>
  <c r="Y120" i="3"/>
  <c r="Y123" i="3"/>
  <c r="Y126" i="3"/>
  <c r="Y129" i="3"/>
  <c r="Y132" i="3"/>
  <c r="Y135" i="3"/>
  <c r="Y138" i="3"/>
  <c r="Y141" i="3"/>
  <c r="Y144" i="3"/>
  <c r="Y147" i="3"/>
  <c r="Y149" i="3"/>
  <c r="Y152" i="3"/>
  <c r="Y155" i="3"/>
  <c r="Y158" i="3"/>
  <c r="Y161" i="3"/>
  <c r="Y164" i="3"/>
  <c r="Y167" i="3"/>
  <c r="Y169" i="3"/>
  <c r="Y172" i="3"/>
  <c r="Y175" i="3"/>
  <c r="Y178" i="3"/>
  <c r="Y181" i="3"/>
  <c r="Y184" i="3"/>
  <c r="Y187" i="3"/>
  <c r="Y190" i="3"/>
  <c r="Y193" i="3"/>
  <c r="Y196" i="3"/>
  <c r="Y199" i="3"/>
  <c r="Y202" i="3"/>
  <c r="Y205" i="3"/>
  <c r="Y208" i="3"/>
  <c r="Y211" i="3"/>
  <c r="Y212" i="3"/>
  <c r="Y215" i="3"/>
  <c r="Y218" i="3"/>
  <c r="Y221" i="3"/>
  <c r="Y224" i="3"/>
  <c r="Y227" i="3"/>
  <c r="Y230" i="3"/>
  <c r="Y233" i="3"/>
  <c r="Y236" i="3"/>
  <c r="Y239" i="3"/>
  <c r="Y242" i="3"/>
  <c r="Y244" i="3"/>
  <c r="Y247" i="3"/>
  <c r="Y250" i="3"/>
  <c r="Y253" i="3"/>
  <c r="AA119" i="3"/>
  <c r="AA120" i="3"/>
  <c r="AA123" i="3"/>
  <c r="AA126" i="3"/>
  <c r="AA129" i="3"/>
  <c r="AA132" i="3"/>
  <c r="AA135" i="3"/>
  <c r="AA138" i="3"/>
  <c r="AA141" i="3"/>
  <c r="AA144" i="3"/>
  <c r="AA147" i="3"/>
  <c r="AA149" i="3"/>
  <c r="AA152" i="3"/>
  <c r="AA155" i="3"/>
  <c r="AA158" i="3"/>
  <c r="AA161" i="3"/>
  <c r="AA164" i="3"/>
  <c r="AA167" i="3"/>
  <c r="AA169" i="3"/>
  <c r="AA172" i="3"/>
  <c r="AA175" i="3"/>
  <c r="AA178" i="3"/>
  <c r="AA181" i="3"/>
  <c r="AA184" i="3"/>
  <c r="AA187" i="3"/>
  <c r="AA190" i="3"/>
  <c r="AA193" i="3"/>
  <c r="AA196" i="3"/>
  <c r="AA199" i="3"/>
  <c r="AA202" i="3"/>
  <c r="AA205" i="3"/>
  <c r="AA208" i="3"/>
  <c r="AA211" i="3"/>
  <c r="AA212" i="3"/>
  <c r="AA215" i="3"/>
  <c r="AA218" i="3"/>
  <c r="AA221" i="3"/>
  <c r="AA224" i="3"/>
  <c r="AA227" i="3"/>
  <c r="AA230" i="3"/>
  <c r="AA233" i="3"/>
  <c r="AA236" i="3"/>
  <c r="AA239" i="3"/>
  <c r="AA242" i="3"/>
  <c r="AA244" i="3"/>
  <c r="AA247" i="3"/>
  <c r="AA250" i="3"/>
  <c r="AA253" i="3"/>
  <c r="F6" i="4"/>
  <c r="F78" i="4"/>
  <c r="O11" i="4"/>
  <c r="E12" i="4"/>
  <c r="F83" i="4"/>
  <c r="O12" i="4"/>
  <c r="O14" i="4"/>
  <c r="E15" i="4"/>
  <c r="F108" i="4"/>
  <c r="O15" i="4"/>
  <c r="O17" i="4"/>
  <c r="E18" i="4"/>
  <c r="M107" i="4"/>
  <c r="M83" i="4"/>
  <c r="O18" i="4"/>
  <c r="O20" i="4"/>
  <c r="E21" i="4"/>
  <c r="M108" i="4"/>
  <c r="O21" i="4"/>
  <c r="BK114" i="4"/>
  <c r="BK115" i="4"/>
  <c r="BK116" i="4"/>
  <c r="M28" i="4"/>
  <c r="N114" i="4"/>
  <c r="BE114" i="4"/>
  <c r="N115" i="4"/>
  <c r="BE115" i="4"/>
  <c r="N116" i="4"/>
  <c r="BE116" i="4"/>
  <c r="BF114" i="4"/>
  <c r="BF115" i="4"/>
  <c r="BF116" i="4"/>
  <c r="BG114" i="4"/>
  <c r="BG115" i="4"/>
  <c r="BG116" i="4"/>
  <c r="BH114" i="4"/>
  <c r="BH115" i="4"/>
  <c r="BH116" i="4"/>
  <c r="BI114" i="4"/>
  <c r="BI115" i="4"/>
  <c r="BI116" i="4"/>
  <c r="F79" i="4"/>
  <c r="F81" i="4"/>
  <c r="M81" i="4"/>
  <c r="M84" i="4"/>
  <c r="F103" i="4"/>
  <c r="F105" i="4"/>
  <c r="M105" i="4"/>
  <c r="F107" i="4"/>
  <c r="W114" i="4"/>
  <c r="W113" i="4"/>
  <c r="W115" i="4"/>
  <c r="W116" i="4"/>
  <c r="Y114" i="4"/>
  <c r="Y115" i="4"/>
  <c r="Y116" i="4"/>
  <c r="AA114" i="4"/>
  <c r="AA115" i="4"/>
  <c r="AA113" i="4"/>
  <c r="AA112" i="4"/>
  <c r="AA111" i="4"/>
  <c r="AA116" i="4"/>
  <c r="AK27" i="1"/>
  <c r="L77" i="1"/>
  <c r="L78" i="1"/>
  <c r="L80" i="1"/>
  <c r="AM80" i="1"/>
  <c r="L82" i="1"/>
  <c r="AM82" i="1"/>
  <c r="L83" i="1"/>
  <c r="AM83" i="1"/>
  <c r="AS90" i="1"/>
  <c r="AX88" i="1"/>
  <c r="AY88" i="1"/>
  <c r="AX89" i="1"/>
  <c r="AY89" i="1"/>
  <c r="AX90" i="1"/>
  <c r="AY90" i="1"/>
  <c r="W112" i="4"/>
  <c r="W111" i="4"/>
  <c r="AU90" i="1"/>
  <c r="F84" i="4"/>
  <c r="H36" i="4"/>
  <c r="BD90" i="1"/>
  <c r="H33" i="4"/>
  <c r="BA90" i="1"/>
  <c r="F112" i="3"/>
  <c r="M113" i="3"/>
  <c r="F113" i="3"/>
  <c r="M112" i="3"/>
  <c r="W148" i="3"/>
  <c r="H35" i="3"/>
  <c r="BC89" i="1"/>
  <c r="W118" i="3"/>
  <c r="W117" i="3"/>
  <c r="H33" i="3"/>
  <c r="BA89" i="1"/>
  <c r="AA243" i="3"/>
  <c r="AA168" i="3"/>
  <c r="M33" i="3"/>
  <c r="AW89" i="1"/>
  <c r="H36" i="3"/>
  <c r="BD89" i="1"/>
  <c r="H34" i="3"/>
  <c r="BB89" i="1"/>
  <c r="AA118" i="3"/>
  <c r="AA117" i="3"/>
  <c r="W243" i="3"/>
  <c r="W168" i="3"/>
  <c r="Y118" i="3"/>
  <c r="Y117" i="3"/>
  <c r="Y243" i="3"/>
  <c r="Y148" i="3"/>
  <c r="AA122" i="3"/>
  <c r="Y122" i="3"/>
  <c r="W122" i="3"/>
  <c r="BK118" i="3"/>
  <c r="M33" i="4"/>
  <c r="AW90" i="1"/>
  <c r="BK113" i="4"/>
  <c r="H35" i="4"/>
  <c r="BC90" i="1"/>
  <c r="Y171" i="2"/>
  <c r="AA249" i="2"/>
  <c r="AA245" i="2"/>
  <c r="W249" i="2"/>
  <c r="W245" i="2"/>
  <c r="N249" i="2"/>
  <c r="BE249" i="2"/>
  <c r="W131" i="2"/>
  <c r="Y249" i="2"/>
  <c r="Y245" i="2"/>
  <c r="Y217" i="2"/>
  <c r="Y176" i="2"/>
  <c r="BK217" i="2"/>
  <c r="N217" i="2"/>
  <c r="N101" i="2"/>
  <c r="F116" i="2"/>
  <c r="BK254" i="2"/>
  <c r="N254" i="2"/>
  <c r="N104" i="2"/>
  <c r="BK245" i="2"/>
  <c r="N245" i="2"/>
  <c r="N103" i="2"/>
  <c r="BK212" i="2"/>
  <c r="N212" i="2"/>
  <c r="N100" i="2"/>
  <c r="BK207" i="2"/>
  <c r="N207" i="2"/>
  <c r="N99" i="2"/>
  <c r="BK180" i="2"/>
  <c r="N180" i="2"/>
  <c r="N98" i="2"/>
  <c r="BK171" i="2"/>
  <c r="N171" i="2"/>
  <c r="BK161" i="2"/>
  <c r="N161" i="2"/>
  <c r="N93" i="2"/>
  <c r="Y212" i="2"/>
  <c r="Y207" i="2"/>
  <c r="Y180" i="2"/>
  <c r="AA161" i="2"/>
  <c r="W217" i="2"/>
  <c r="W171" i="2"/>
  <c r="F121" i="2"/>
  <c r="AA171" i="2"/>
  <c r="H35" i="2"/>
  <c r="BC88" i="1"/>
  <c r="H33" i="2"/>
  <c r="BA88" i="1"/>
  <c r="W151" i="2"/>
  <c r="W143" i="2"/>
  <c r="BK151" i="2"/>
  <c r="BK143" i="2"/>
  <c r="N143" i="2"/>
  <c r="N92" i="2"/>
  <c r="AA151" i="2"/>
  <c r="AA143" i="2"/>
  <c r="W176" i="2"/>
  <c r="BK131" i="2"/>
  <c r="N131" i="2"/>
  <c r="N91" i="2"/>
  <c r="AA176" i="2"/>
  <c r="AA212" i="2"/>
  <c r="AA207" i="2"/>
  <c r="W212" i="2"/>
  <c r="W207" i="2"/>
  <c r="M84" i="2"/>
  <c r="AA217" i="2"/>
  <c r="Y254" i="2"/>
  <c r="F84" i="2"/>
  <c r="M121" i="2"/>
  <c r="H32" i="3"/>
  <c r="AZ89" i="1"/>
  <c r="BK148" i="3"/>
  <c r="N148" i="3"/>
  <c r="N93" i="3"/>
  <c r="BK122" i="3"/>
  <c r="AA180" i="2"/>
  <c r="W180" i="2"/>
  <c r="Y168" i="3"/>
  <c r="M32" i="3"/>
  <c r="AV89" i="1"/>
  <c r="F102" i="4"/>
  <c r="Y113" i="4"/>
  <c r="Y112" i="4"/>
  <c r="Y111" i="4"/>
  <c r="H32" i="4"/>
  <c r="AZ90" i="1"/>
  <c r="M32" i="4"/>
  <c r="AV90" i="1"/>
  <c r="AA148" i="3"/>
  <c r="F107" i="3"/>
  <c r="F78" i="3"/>
  <c r="AA254" i="2"/>
  <c r="W254" i="2"/>
  <c r="W161" i="2"/>
  <c r="H36" i="2"/>
  <c r="BD88" i="1"/>
  <c r="H34" i="2"/>
  <c r="BB88" i="1"/>
  <c r="H34" i="4"/>
  <c r="BB90" i="1"/>
  <c r="BK243" i="3"/>
  <c r="N243" i="3"/>
  <c r="N95" i="3"/>
  <c r="BK168" i="3"/>
  <c r="N168" i="3"/>
  <c r="N94" i="3"/>
  <c r="Y161" i="2"/>
  <c r="Y131" i="2"/>
  <c r="AS87" i="1"/>
  <c r="N127" i="2"/>
  <c r="N90" i="2"/>
  <c r="AA131" i="2"/>
  <c r="M33" i="2"/>
  <c r="AW88" i="1"/>
  <c r="BK176" i="2"/>
  <c r="N151" i="2"/>
  <c r="BE151" i="2"/>
  <c r="Y151" i="2"/>
  <c r="Y143" i="2"/>
  <c r="AT90" i="1"/>
  <c r="N96" i="2"/>
  <c r="BA87" i="1"/>
  <c r="W32" i="1"/>
  <c r="AT89" i="1"/>
  <c r="AA121" i="3"/>
  <c r="AA116" i="3"/>
  <c r="BD87" i="1"/>
  <c r="W35" i="1"/>
  <c r="W121" i="3"/>
  <c r="W116" i="3"/>
  <c r="AU89" i="1"/>
  <c r="Y121" i="3"/>
  <c r="Y116" i="3"/>
  <c r="BK117" i="3"/>
  <c r="N117" i="3"/>
  <c r="N89" i="3"/>
  <c r="N118" i="3"/>
  <c r="N90" i="3"/>
  <c r="BC87" i="1"/>
  <c r="W34" i="1"/>
  <c r="BK112" i="4"/>
  <c r="N113" i="4"/>
  <c r="N90" i="4"/>
  <c r="BB87" i="1"/>
  <c r="AX87" i="1"/>
  <c r="Y126" i="2"/>
  <c r="W126" i="2"/>
  <c r="AA126" i="2"/>
  <c r="BK126" i="2"/>
  <c r="N126" i="2"/>
  <c r="Y239" i="2"/>
  <c r="Y232" i="2"/>
  <c r="Y170" i="2"/>
  <c r="BK239" i="2"/>
  <c r="BK232" i="2"/>
  <c r="N232" i="2"/>
  <c r="N102" i="2"/>
  <c r="AA239" i="2"/>
  <c r="AA232" i="2"/>
  <c r="AA170" i="2"/>
  <c r="AA125" i="2"/>
  <c r="W239" i="2"/>
  <c r="W232" i="2"/>
  <c r="W170" i="2"/>
  <c r="N239" i="2"/>
  <c r="BE239" i="2"/>
  <c r="H32" i="2"/>
  <c r="AZ88" i="1"/>
  <c r="AZ87" i="1"/>
  <c r="BK121" i="3"/>
  <c r="N122" i="3"/>
  <c r="N176" i="2"/>
  <c r="AW87" i="1"/>
  <c r="AK32" i="1"/>
  <c r="N170" i="2"/>
  <c r="N95" i="2"/>
  <c r="N92" i="3"/>
  <c r="N121" i="3"/>
  <c r="AY87" i="1"/>
  <c r="BK111" i="4"/>
  <c r="N111" i="4"/>
  <c r="N88" i="4"/>
  <c r="N112" i="4"/>
  <c r="N89" i="4"/>
  <c r="W33" i="1"/>
  <c r="W125" i="2"/>
  <c r="AU88" i="1"/>
  <c r="AU87" i="1"/>
  <c r="BK170" i="2"/>
  <c r="BK125" i="2"/>
  <c r="AV87" i="1"/>
  <c r="W31" i="1"/>
  <c r="Y125" i="2"/>
  <c r="M32" i="2"/>
  <c r="AV88" i="1"/>
  <c r="AT88" i="1"/>
  <c r="N97" i="2"/>
  <c r="N89" i="2"/>
  <c r="BK116" i="3"/>
  <c r="L94" i="4"/>
  <c r="M27" i="4"/>
  <c r="M30" i="4"/>
  <c r="N125" i="2"/>
  <c r="N88" i="2"/>
  <c r="M27" i="2"/>
  <c r="M30" i="2"/>
  <c r="N116" i="3"/>
  <c r="N88" i="3"/>
  <c r="N91" i="3"/>
  <c r="AT87" i="1"/>
  <c r="AK31" i="1"/>
  <c r="AG90" i="1"/>
  <c r="AN90" i="1"/>
  <c r="L38" i="4"/>
  <c r="L108" i="2"/>
  <c r="M27" i="3"/>
  <c r="M30" i="3"/>
  <c r="L99" i="3"/>
  <c r="AG88" i="1"/>
  <c r="L38" i="2"/>
  <c r="AN88" i="1"/>
  <c r="L38" i="3"/>
  <c r="AG89" i="1"/>
  <c r="AN89" i="1"/>
  <c r="AG87" i="1"/>
  <c r="AG94" i="1"/>
  <c r="AN87" i="1"/>
  <c r="AN94" i="1"/>
  <c r="AK26" i="1"/>
  <c r="AK29" i="1"/>
  <c r="AK37" i="1"/>
</calcChain>
</file>

<file path=xl/sharedStrings.xml><?xml version="1.0" encoding="utf-8"?>
<sst xmlns="http://schemas.openxmlformats.org/spreadsheetml/2006/main" count="2981" uniqueCount="588">
  <si>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</si>
  <si>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</si>
  <si>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</si>
  <si>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</si>
  <si>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</si>
  <si>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</si>
  <si>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</si>
  <si>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</si>
  <si>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</si>
  <si>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</si>
  <si>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</si>
  <si>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</si>
  <si>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</si>
  <si>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02</t>
  </si>
  <si>
    <t>Stavba:</t>
  </si>
  <si>
    <t>MŠ Ratibořická 2299 - Rekonstrukce hygienických zařízení</t>
  </si>
  <si>
    <t>0,1</t>
  </si>
  <si>
    <t>JKSO:</t>
  </si>
  <si>
    <t>CC-CZ:</t>
  </si>
  <si>
    <t>1</t>
  </si>
  <si>
    <t>Místo:</t>
  </si>
  <si>
    <t xml:space="preserve"> </t>
  </si>
  <si>
    <t>Datum:</t>
  </si>
  <si>
    <t>10</t>
  </si>
  <si>
    <t>100</t>
  </si>
  <si>
    <t>Objednavatel: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</si>
  <si>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</si>
  <si>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</si>
  <si>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</si>
  <si>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</si>
  <si>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</si>
  <si>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</si>
  <si>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</si>
  <si>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</si>
  <si>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</si>
  <si>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</si>
  <si>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</si>
  <si>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</si>
  <si>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</si>
  <si>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</si>
  <si>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</si>
  <si>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</si>
  <si>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</si>
  <si>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</si>
  <si>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</si>
  <si>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</si>
  <si>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</si>
  <si>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</si>
  <si>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</si>
  <si>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</si>
  <si>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</si>
  <si>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</si>
  <si>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</si>
  <si>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</si>
  <si>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</si>
  <si>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</si>
  <si>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</si>
  <si>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</si>
  <si>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</si>
  <si>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</si>
  <si>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</si>
  <si>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</si>
  <si>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</si>
  <si>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</si>
  <si>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</si>
  <si>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</si>
  <si>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</si>
  <si>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</si>
  <si>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</si>
  <si>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</si>
  <si>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</si>
  <si>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</si>
  <si>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</si>
  <si>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</si>
  <si>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</si>
  <si>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{37D75D94-6117-4E15-ABB5-FB906859D734}</t>
  </si>
  <si>
    <t>{00000000-0000-0000-0000-000000000000}</t>
  </si>
  <si>
    <t>01</t>
  </si>
  <si>
    <t>SO 01 Rekonstrukce hygienických zařizení</t>
  </si>
  <si>
    <t>{52DCBB59-B52E-4671-BEDF-E0FEF579B88B}</t>
  </si>
  <si>
    <t>01.1</t>
  </si>
  <si>
    <t>ZTI</t>
  </si>
  <si>
    <t>{9D4185D7-0582-42C9-BDB0-8457085E331A}</t>
  </si>
  <si>
    <t>101</t>
  </si>
  <si>
    <t>VON</t>
  </si>
  <si>
    <t>{7C99E9CD-5AC1-4626-8907-30685D86BAF4}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</si>
  <si>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</si>
  <si>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</si>
  <si>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</si>
  <si>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</si>
  <si>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</si>
  <si>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</si>
  <si>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</si>
  <si>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</si>
  <si>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01 - SO 01 Rekonstrukce hygienických zařizení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</si>
  <si>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</si>
  <si>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</si>
  <si>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</si>
  <si>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</si>
  <si>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</si>
  <si>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</si>
  <si>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</si>
  <si>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</si>
  <si>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</si>
  <si>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</si>
  <si>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</si>
  <si>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</si>
  <si>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</si>
  <si>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</si>
  <si>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</si>
  <si>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</si>
  <si>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</si>
  <si>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</si>
  <si>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</si>
  <si>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</si>
  <si>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</si>
  <si>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</si>
  <si>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</si>
  <si>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</si>
  <si>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</si>
  <si>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</si>
  <si>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</si>
  <si>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</si>
  <si>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</si>
  <si>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</si>
  <si>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</si>
  <si>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</si>
  <si>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</si>
  <si>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</si>
  <si>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</si>
  <si>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</si>
  <si>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</si>
  <si>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</si>
  <si>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</si>
  <si>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ROZPOCET</t>
  </si>
  <si>
    <t>K</t>
  </si>
  <si>
    <t>m2</t>
  </si>
  <si>
    <t>4</t>
  </si>
  <si>
    <t>VV</t>
  </si>
  <si>
    <t>Součet</t>
  </si>
  <si>
    <t>342248112</t>
  </si>
  <si>
    <t>Příčky z cihel tl 115 mm pevnosti P 10 na MVC</t>
  </si>
  <si>
    <t>-2090911931</t>
  </si>
  <si>
    <t>3</t>
  </si>
  <si>
    <t>611321141</t>
  </si>
  <si>
    <t>Vápenocementová omítka štuková dvouvrstvá vnitřních stropů rovných nanášená ručně</t>
  </si>
  <si>
    <t>-1101380661</t>
  </si>
  <si>
    <t>"HP 2.NP" 55,96</t>
  </si>
  <si>
    <t>5</t>
  </si>
  <si>
    <t>612321141</t>
  </si>
  <si>
    <t>Vápenocementová omítka štuková dvouvrstvá vnitřních stěn nanášená ručně</t>
  </si>
  <si>
    <t>1772641081</t>
  </si>
  <si>
    <t>6</t>
  </si>
  <si>
    <t>632441113</t>
  </si>
  <si>
    <t>Potěr anhydritový samonivelační tl do 40 mm ze suchých směsí</t>
  </si>
  <si>
    <t>-540829903</t>
  </si>
  <si>
    <t>7</t>
  </si>
  <si>
    <t>632441216</t>
  </si>
  <si>
    <t>samoniveleční stěrka tl. 30 mm</t>
  </si>
  <si>
    <t>-870687230</t>
  </si>
  <si>
    <t>8</t>
  </si>
  <si>
    <t>9</t>
  </si>
  <si>
    <t>952901111</t>
  </si>
  <si>
    <t>Vyčištění budov bytové a občanské výstavby při výšce podlaží do 4 m</t>
  </si>
  <si>
    <t>835777949</t>
  </si>
  <si>
    <t>953941Ms</t>
  </si>
  <si>
    <t>demontáž a zpětná montáž zářivkových světel</t>
  </si>
  <si>
    <t>kpl</t>
  </si>
  <si>
    <t>1843120121</t>
  </si>
  <si>
    <t>11</t>
  </si>
  <si>
    <t>962031133</t>
  </si>
  <si>
    <t>Bourání příček z cihel tl do 150 mm</t>
  </si>
  <si>
    <t>-300401289</t>
  </si>
  <si>
    <t>12</t>
  </si>
  <si>
    <t>m3</t>
  </si>
  <si>
    <t>14</t>
  </si>
  <si>
    <t>965042241</t>
  </si>
  <si>
    <t>Bourání podkladů pod dlažby nebo mazanin betonových nebo z litého asfaltu tl přes 100 mm pl pře 4 m2</t>
  </si>
  <si>
    <t>-963096480</t>
  </si>
  <si>
    <t>"HP 2.NP" 55,96*0,12</t>
  </si>
  <si>
    <t>16</t>
  </si>
  <si>
    <t>968072455</t>
  </si>
  <si>
    <t>Vybourání kovových dveřních zárubní pl do 2 m2</t>
  </si>
  <si>
    <t>813992105</t>
  </si>
  <si>
    <t>"HP 2.NP - B1" (0,6*2,0*3)+(0,8*2,0*9)</t>
  </si>
  <si>
    <t>17</t>
  </si>
  <si>
    <t>18</t>
  </si>
  <si>
    <t>19</t>
  </si>
  <si>
    <t>978059541</t>
  </si>
  <si>
    <t>Odsekání a odebrání obkladů stěn z vnitřních obkládaček plochy přes 1 m2</t>
  </si>
  <si>
    <t>-1470200997</t>
  </si>
  <si>
    <t>"HP 2.NP" 2,1*(11,0+4,6+4,8+4,8+5,0+3,5)</t>
  </si>
  <si>
    <t>"sokl" (160*0,15)</t>
  </si>
  <si>
    <t>20</t>
  </si>
  <si>
    <t>997013212</t>
  </si>
  <si>
    <t>Vnitrostaveništní doprava suti a vybouraných hmot pro budovy v do 9 m ručně</t>
  </si>
  <si>
    <t>t</t>
  </si>
  <si>
    <t>1584422741</t>
  </si>
  <si>
    <t>997013501</t>
  </si>
  <si>
    <t>Odvoz suti a vybouraných hmot na skládku nebo meziskládku do 1 km se složením</t>
  </si>
  <si>
    <t>-549218067</t>
  </si>
  <si>
    <t>22</t>
  </si>
  <si>
    <t>997013509</t>
  </si>
  <si>
    <t>Příplatek k odvozu suti a vybouraných hmot na skládku ZKD 1 km přes 1 km</t>
  </si>
  <si>
    <t>-268448586</t>
  </si>
  <si>
    <t>23</t>
  </si>
  <si>
    <t>997013801</t>
  </si>
  <si>
    <t>Poplatek za uložení stavebního betonového odpadu na skládce (skládkovné)</t>
  </si>
  <si>
    <t>-1145755633</t>
  </si>
  <si>
    <t>25</t>
  </si>
  <si>
    <t>997013803</t>
  </si>
  <si>
    <t>Poplatek za uložení stavebního odpadu z keramických materiálů na skládce (skládkovné)</t>
  </si>
  <si>
    <t>-1193852788</t>
  </si>
  <si>
    <t>26</t>
  </si>
  <si>
    <t>997013831</t>
  </si>
  <si>
    <t>Poplatek za uložení stavebního směsného odpadu na skládce (skládkovné)</t>
  </si>
  <si>
    <t>470858649</t>
  </si>
  <si>
    <t>27</t>
  </si>
  <si>
    <t>998011002</t>
  </si>
  <si>
    <t>Přesun hmot pro budovy zděné v do 12 m</t>
  </si>
  <si>
    <t>357832245</t>
  </si>
  <si>
    <t>29</t>
  </si>
  <si>
    <t>28491115</t>
  </si>
  <si>
    <t>M</t>
  </si>
  <si>
    <t>32</t>
  </si>
  <si>
    <t>33</t>
  </si>
  <si>
    <t>998711202</t>
  </si>
  <si>
    <t>1101952940</t>
  </si>
  <si>
    <t>38</t>
  </si>
  <si>
    <t>721171809</t>
  </si>
  <si>
    <t>Demontáž potrubí do D 160</t>
  </si>
  <si>
    <t>m</t>
  </si>
  <si>
    <t>-1047425830</t>
  </si>
  <si>
    <t>39</t>
  </si>
  <si>
    <t>kus</t>
  </si>
  <si>
    <t>40</t>
  </si>
  <si>
    <t>725110811</t>
  </si>
  <si>
    <t xml:space="preserve">Demontáž klozetů </t>
  </si>
  <si>
    <t>soubor</t>
  </si>
  <si>
    <t>2129509758</t>
  </si>
  <si>
    <t>"HP 2.NP - B2" 6</t>
  </si>
  <si>
    <t>41</t>
  </si>
  <si>
    <t>725210821</t>
  </si>
  <si>
    <t>Demontáž umyvadel</t>
  </si>
  <si>
    <t>1192249835</t>
  </si>
  <si>
    <t>"HP 2.NP - B3" 6</t>
  </si>
  <si>
    <t>43</t>
  </si>
  <si>
    <t>725240813</t>
  </si>
  <si>
    <t>Demontáž sprchového koutu</t>
  </si>
  <si>
    <t>1171964348</t>
  </si>
  <si>
    <t>"HP 2.NP - B4" 2</t>
  </si>
  <si>
    <t>45</t>
  </si>
  <si>
    <t>725310823</t>
  </si>
  <si>
    <t>Demontáž dřez jednoduchý</t>
  </si>
  <si>
    <t>836715786</t>
  </si>
  <si>
    <t>"HP 2.NP - B5" 2</t>
  </si>
  <si>
    <t>46</t>
  </si>
  <si>
    <t>725330840</t>
  </si>
  <si>
    <t xml:space="preserve">Demontáž výlevka </t>
  </si>
  <si>
    <t>1157870286</t>
  </si>
  <si>
    <t>"HP 2.NP - B6" 2</t>
  </si>
  <si>
    <t>47</t>
  </si>
  <si>
    <t>725820804</t>
  </si>
  <si>
    <t>Demontáž baterie</t>
  </si>
  <si>
    <t>2051449955</t>
  </si>
  <si>
    <t>48</t>
  </si>
  <si>
    <t>725840850</t>
  </si>
  <si>
    <t>Demontáž baterie sprch</t>
  </si>
  <si>
    <t>1012065730</t>
  </si>
  <si>
    <t>49</t>
  </si>
  <si>
    <t>72614N8</t>
  </si>
  <si>
    <t>zástěny mezi WC</t>
  </si>
  <si>
    <t>1419096127</t>
  </si>
  <si>
    <t>"HP 2.NP - N8" 5</t>
  </si>
  <si>
    <t>50</t>
  </si>
  <si>
    <t>72681N8</t>
  </si>
  <si>
    <t>zástěny mezi WC - demontáž</t>
  </si>
  <si>
    <t>-2132565184</t>
  </si>
  <si>
    <t>51</t>
  </si>
  <si>
    <t>998725202</t>
  </si>
  <si>
    <t>-1751164595</t>
  </si>
  <si>
    <t>65</t>
  </si>
  <si>
    <t>66</t>
  </si>
  <si>
    <t>67</t>
  </si>
  <si>
    <t>7511110R</t>
  </si>
  <si>
    <t>podtlakový ventilátor 90m3/hod - dodávka a montáž</t>
  </si>
  <si>
    <t>16897352</t>
  </si>
  <si>
    <t>68</t>
  </si>
  <si>
    <t>751537011.</t>
  </si>
  <si>
    <t>Mtž potrubí  do 100 mm</t>
  </si>
  <si>
    <t>136160804</t>
  </si>
  <si>
    <t>69</t>
  </si>
  <si>
    <t>286102051</t>
  </si>
  <si>
    <t>trubka PVC KG DN 100</t>
  </si>
  <si>
    <t>1026850021</t>
  </si>
  <si>
    <t>70</t>
  </si>
  <si>
    <t>751537091.</t>
  </si>
  <si>
    <t>demontáž potrubí DN 100</t>
  </si>
  <si>
    <t>1915718774</t>
  </si>
  <si>
    <t>71</t>
  </si>
  <si>
    <t>763131316</t>
  </si>
  <si>
    <t>SDK podhled</t>
  </si>
  <si>
    <t>-2119750022</t>
  </si>
  <si>
    <t>"HP 2.NP  m.č. 2.04, 2.05, 2.06, 2.07" 4,02+9,5+12,06+1,31</t>
  </si>
  <si>
    <t>72</t>
  </si>
  <si>
    <t>73</t>
  </si>
  <si>
    <t>998763402</t>
  </si>
  <si>
    <t>215566841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</si>
  <si>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</si>
  <si>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</si>
  <si>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</si>
  <si>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</si>
  <si>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</si>
  <si>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</si>
  <si>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</si>
  <si>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</si>
  <si>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</si>
  <si>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"HP 2.NP - B1" 12</t>
  </si>
  <si>
    <t>84</t>
  </si>
  <si>
    <t>766699611</t>
  </si>
  <si>
    <t xml:space="preserve">Demontáž a zpětná montáž krytů topného tělesa dřevěných </t>
  </si>
  <si>
    <t>-1907251099</t>
  </si>
  <si>
    <t>85</t>
  </si>
  <si>
    <t>7668111R</t>
  </si>
  <si>
    <t xml:space="preserve">Demontáž a zpětná montáž kuchyňky </t>
  </si>
  <si>
    <t>1638204212</t>
  </si>
  <si>
    <t>86</t>
  </si>
  <si>
    <t>771473114</t>
  </si>
  <si>
    <t>Montáž soklíků z dlaždic keramických lepených rovných v do 150 mm</t>
  </si>
  <si>
    <t>472457190</t>
  </si>
  <si>
    <t>87</t>
  </si>
  <si>
    <t>597610249</t>
  </si>
  <si>
    <t>obkládačky keramické soklové</t>
  </si>
  <si>
    <t>1746862954</t>
  </si>
  <si>
    <t>"NP 2.NP  m.č. 2.01 až 2.08" 17,8+8,43+1,52+4,02+9,5+12,06+1,31+1,32</t>
  </si>
  <si>
    <t>89</t>
  </si>
  <si>
    <t>597613051</t>
  </si>
  <si>
    <t xml:space="preserve">dlaždice keramické </t>
  </si>
  <si>
    <t>841338380</t>
  </si>
  <si>
    <t>90</t>
  </si>
  <si>
    <t>771573810</t>
  </si>
  <si>
    <t>Demontáž podlah z dlaždic keramických</t>
  </si>
  <si>
    <t>-1967384945</t>
  </si>
  <si>
    <t>91</t>
  </si>
  <si>
    <t>92</t>
  </si>
  <si>
    <t>771591111</t>
  </si>
  <si>
    <t>Podlahy penetrace podkladu</t>
  </si>
  <si>
    <t>-1922888090</t>
  </si>
  <si>
    <t>93</t>
  </si>
  <si>
    <t>998771202</t>
  </si>
  <si>
    <t>-566671304</t>
  </si>
  <si>
    <t>94</t>
  </si>
  <si>
    <t>96</t>
  </si>
  <si>
    <t>97</t>
  </si>
  <si>
    <t>98</t>
  </si>
  <si>
    <t>781474115</t>
  </si>
  <si>
    <t>Montáž obkladů vnitřních keramických hladkých lepených flexibilním lepidlem</t>
  </si>
  <si>
    <t>-627455028</t>
  </si>
  <si>
    <t>99</t>
  </si>
  <si>
    <t>597610001</t>
  </si>
  <si>
    <t>obkládačky keramické</t>
  </si>
  <si>
    <t>1562217746</t>
  </si>
  <si>
    <t>781479191</t>
  </si>
  <si>
    <t>Příplatek k montáži obkladů vnitřních keramických hladkých za plochu do 10 m2</t>
  </si>
  <si>
    <t>828234114</t>
  </si>
  <si>
    <t>"HP 2.NP" 2,1*(4,6+4,8+4,8+3,5)</t>
  </si>
  <si>
    <t>998781202</t>
  </si>
  <si>
    <t>-2137797496</t>
  </si>
  <si>
    <t>102</t>
  </si>
  <si>
    <t>784111001</t>
  </si>
  <si>
    <t>Oprášení (ometení ) podkladu v místnostech výšky do 3,80 m</t>
  </si>
  <si>
    <t>543796120</t>
  </si>
  <si>
    <t>103</t>
  </si>
  <si>
    <t>784111031</t>
  </si>
  <si>
    <t>Omytí podkladu v místnostech výšky do 3,80 m</t>
  </si>
  <si>
    <t>-340407574</t>
  </si>
  <si>
    <t>104</t>
  </si>
  <si>
    <t>784181101</t>
  </si>
  <si>
    <t>Základní jednonásobná penetrace podkladu v místnostech výšky do 3,80m</t>
  </si>
  <si>
    <t>2125679186</t>
  </si>
  <si>
    <t>105</t>
  </si>
  <si>
    <t>784211101</t>
  </si>
  <si>
    <t>Dvojnásobné malby v místnostech výšky do 3,80 m</t>
  </si>
  <si>
    <t>-767836981</t>
  </si>
  <si>
    <t>01.1 - ZTI</t>
  </si>
  <si>
    <t xml:space="preserve">    9 - Ostatní konstrukce a práce-bourání</t>
  </si>
  <si>
    <t xml:space="preserve">    722 - Zdravotechnika - vnitřní vodovod</t>
  </si>
  <si>
    <t xml:space="preserve">    726 - Zdravotechnika - předstěnové instalace</t>
  </si>
  <si>
    <t>R-9709001</t>
  </si>
  <si>
    <t>Stavební výpomoce, pomocné zednické práce, vrtání ptostupů, drážky, montážní práce a nespecifikované pomocné práce</t>
  </si>
  <si>
    <t>1212372294</t>
  </si>
  <si>
    <t>R-9709002</t>
  </si>
  <si>
    <t>Demontáže trubních rozvodů, likvidace, skládkovné a další nespecifikované demontážní práce</t>
  </si>
  <si>
    <t>920970712</t>
  </si>
  <si>
    <t>721174025</t>
  </si>
  <si>
    <t>Potrubí kanalizační z PP odpadní systém HT DN 100</t>
  </si>
  <si>
    <t>1903686961</t>
  </si>
  <si>
    <t>721174042</t>
  </si>
  <si>
    <t>Potrubí kanalizační z PP připojovací systém HT DN 40</t>
  </si>
  <si>
    <t>-1176855197</t>
  </si>
  <si>
    <t>721174043</t>
  </si>
  <si>
    <t>Potrubí kanalizační z PP připojovací systém HT DN 50</t>
  </si>
  <si>
    <t>-566661275</t>
  </si>
  <si>
    <t>721174045</t>
  </si>
  <si>
    <t>Potrubí kanalizační z PP připojovací systém HT DN 100</t>
  </si>
  <si>
    <t>1037940003</t>
  </si>
  <si>
    <t>721194104</t>
  </si>
  <si>
    <t>Vyvedení a upevnění odpadních výpustek DN 40</t>
  </si>
  <si>
    <t>-49687226</t>
  </si>
  <si>
    <t>721194105</t>
  </si>
  <si>
    <t>Vyvedení a upevnění odpadních výpustek DN 50</t>
  </si>
  <si>
    <t>1073225018</t>
  </si>
  <si>
    <t>721194109</t>
  </si>
  <si>
    <t>Vyvedení a upevnění odpadních výpustek DN 100</t>
  </si>
  <si>
    <t>-945477295</t>
  </si>
  <si>
    <t>721290111</t>
  </si>
  <si>
    <t>Zkouška těsnosti potrubí kanalizace vodou do DN 125</t>
  </si>
  <si>
    <t>895012103</t>
  </si>
  <si>
    <t>998721102</t>
  </si>
  <si>
    <t>Přesun hmot tonážní pro vnitřní kanalizace v objektech v do 12 m</t>
  </si>
  <si>
    <t>-44222580</t>
  </si>
  <si>
    <t>722174022</t>
  </si>
  <si>
    <t>Potrubí vodovodní plastové PPR svar polyfuze PN 20 D 20 x 3,4 mm</t>
  </si>
  <si>
    <t>-1849551649</t>
  </si>
  <si>
    <t>722181221</t>
  </si>
  <si>
    <t>Ochrana vodovodního potrubí přilepenými tepelně izolačními trubicemi z PE tl do 10 mm DN do 22 mm</t>
  </si>
  <si>
    <t>-1249679966</t>
  </si>
  <si>
    <t>722220152</t>
  </si>
  <si>
    <t>Nástěnka závitová plastová PPR PN 20 DN 20 x G 1/2</t>
  </si>
  <si>
    <t>1845586034</t>
  </si>
  <si>
    <t>722220161</t>
  </si>
  <si>
    <t>Nástěnný komplet plastový PPR PN 20 DN 20 x G 1/2</t>
  </si>
  <si>
    <t>432037893</t>
  </si>
  <si>
    <t>722290226</t>
  </si>
  <si>
    <t>Zkouška těsnosti vodovodního potrubí závitového do DN 50</t>
  </si>
  <si>
    <t>-2062699291</t>
  </si>
  <si>
    <t>722290234</t>
  </si>
  <si>
    <t>Proplach a dezinfekce vodovodního potrubí do DN 80</t>
  </si>
  <si>
    <t>-1334931678</t>
  </si>
  <si>
    <t>998722102</t>
  </si>
  <si>
    <t>Přesun hmot tonážní pro vnitřní vodovod v objektech v do 12 m</t>
  </si>
  <si>
    <t>-1509365349</t>
  </si>
  <si>
    <t>725111131</t>
  </si>
  <si>
    <t>Splachovač nádržkový plastový vysokopoložený</t>
  </si>
  <si>
    <t>1482164852</t>
  </si>
  <si>
    <t>725119123</t>
  </si>
  <si>
    <t>Montáž klozetových mís závěsných na nosné stěny</t>
  </si>
  <si>
    <t>2011150623</t>
  </si>
  <si>
    <t>642360410</t>
  </si>
  <si>
    <t>klozet keramický závěsný hluboké splachování bílý</t>
  </si>
  <si>
    <t>-1842817594</t>
  </si>
  <si>
    <t>55167382R</t>
  </si>
  <si>
    <t>sedátko klozetové duroplastové s poklopem, ocelové úchyty</t>
  </si>
  <si>
    <t>-274939739</t>
  </si>
  <si>
    <t>642360810R</t>
  </si>
  <si>
    <t>mísa klozetová keramická stojící pro děti bílá vč. sedátka</t>
  </si>
  <si>
    <t>-1170647378</t>
  </si>
  <si>
    <t>725219102</t>
  </si>
  <si>
    <t>Montáž umyvadla připevněného na šrouby do zdiva</t>
  </si>
  <si>
    <t>136613699</t>
  </si>
  <si>
    <t>642110510R</t>
  </si>
  <si>
    <t>umyvadlo keramické závěsné s otvorem oválné dětské 50 cm bílé s krytem ny sifon</t>
  </si>
  <si>
    <t>-810987237</t>
  </si>
  <si>
    <t>642110590R</t>
  </si>
  <si>
    <t>umyvadlo keramické závěsné s otvorem oválné 50 cm bílé 500x400x195mm</t>
  </si>
  <si>
    <t>49365597</t>
  </si>
  <si>
    <t>725241111</t>
  </si>
  <si>
    <t>Vanička sprchová akrylátová čtvercová 800x800 mm</t>
  </si>
  <si>
    <t>1855430279</t>
  </si>
  <si>
    <t>725245102</t>
  </si>
  <si>
    <t>Zástěna sprchová jednokřídlá do výšky 2000 mm a šířky 800 mm</t>
  </si>
  <si>
    <t>1000815865</t>
  </si>
  <si>
    <t>725245122</t>
  </si>
  <si>
    <t>Zástěna sprchová dvoukřídlá pro čtvercové vaničky do výšky 2000 mm a šířky 900 mm</t>
  </si>
  <si>
    <t>-157067127</t>
  </si>
  <si>
    <t>725311131</t>
  </si>
  <si>
    <t>Dřez dvojitý nerezový se zápachovou uzávěrkou nástavný 900x600 mm</t>
  </si>
  <si>
    <t>1540287064</t>
  </si>
  <si>
    <t>725331111</t>
  </si>
  <si>
    <t>Výlevka bez výtokových armatur keramická se sklopnou plastovou mřížkou 425 mm</t>
  </si>
  <si>
    <t>-474808796</t>
  </si>
  <si>
    <t>725819401</t>
  </si>
  <si>
    <t>Montáž ventilů rohových G 1/2 s připojovací trubičkou</t>
  </si>
  <si>
    <t>-50874597</t>
  </si>
  <si>
    <t>551456330</t>
  </si>
  <si>
    <t>ventil rohový mosazný T 66A 1/2"</t>
  </si>
  <si>
    <t>52478438</t>
  </si>
  <si>
    <t>725821316</t>
  </si>
  <si>
    <t>Baterie dřezové nástěnné pákové s otáčivým plochým ústím a délkou ramínka 300 mm</t>
  </si>
  <si>
    <t>1999903643</t>
  </si>
  <si>
    <t>725821328</t>
  </si>
  <si>
    <t>Baterie dřezové stojánkové pákové s vytahovací sprškou</t>
  </si>
  <si>
    <t>684736475</t>
  </si>
  <si>
    <t>725822612</t>
  </si>
  <si>
    <t>Baterie umyvadlové stojánkové pákové s výpustí</t>
  </si>
  <si>
    <t>1470110186</t>
  </si>
  <si>
    <t>725841311</t>
  </si>
  <si>
    <t>Baterie sprchové nástěnné pákové s příslušenstvím a pohyblivým držákem</t>
  </si>
  <si>
    <t>101157779</t>
  </si>
  <si>
    <t>725851305</t>
  </si>
  <si>
    <t>Ventil odpadní dřezový bez přepadu G 6/4</t>
  </si>
  <si>
    <t>-1218515062</t>
  </si>
  <si>
    <t>725851325</t>
  </si>
  <si>
    <t>Ventil odpadní umyvadlový bez přepadu G 5/4</t>
  </si>
  <si>
    <t>1732139797</t>
  </si>
  <si>
    <t>725861102R</t>
  </si>
  <si>
    <t>Zápachová uzávěrka pro umyvadla DN 40 chrom</t>
  </si>
  <si>
    <t>1719901829</t>
  </si>
  <si>
    <t>725862103</t>
  </si>
  <si>
    <t>Zápachová uzávěrka pro dřezy DN 40/50</t>
  </si>
  <si>
    <t>-749708434</t>
  </si>
  <si>
    <t>725865311</t>
  </si>
  <si>
    <t>Zápachová uzávěrka sprchových van DN 40/50 s kulovým kloubem na odtoku</t>
  </si>
  <si>
    <t>-1172349378</t>
  </si>
  <si>
    <t>725980123</t>
  </si>
  <si>
    <t>Dvířka 30/30 nerez</t>
  </si>
  <si>
    <t>1855918601</t>
  </si>
  <si>
    <t>998725102</t>
  </si>
  <si>
    <t>Přesun hmot tonážní pro zařizovací předměty v objektech v do 12 m</t>
  </si>
  <si>
    <t>1169342232</t>
  </si>
  <si>
    <t>726111032</t>
  </si>
  <si>
    <t>Instalační předstěna - klozet s ovládáním zepředu v 1200 mm závěsný do masivní zděné kce</t>
  </si>
  <si>
    <t>-93966107</t>
  </si>
  <si>
    <t>552817920</t>
  </si>
  <si>
    <t>tlačítko pro ovládání WC zepředu Mambo,chrom, Stop splachování, 24,6 x 16,4 cm</t>
  </si>
  <si>
    <t>1725430436</t>
  </si>
  <si>
    <t>552818060</t>
  </si>
  <si>
    <t>souprava pro tlumení hluku pro závěsné WC a bidet</t>
  </si>
  <si>
    <t>969299249</t>
  </si>
  <si>
    <t>998726112</t>
  </si>
  <si>
    <t>Přesun hmot tonážní pro instalační prefabrikáty v objektech v do 12 m</t>
  </si>
  <si>
    <t>-1889302803</t>
  </si>
  <si>
    <t>101 - VON</t>
  </si>
  <si>
    <t>Ostatní - Ostatní</t>
  </si>
  <si>
    <t xml:space="preserve">    200 - Ostatní náklady</t>
  </si>
  <si>
    <t>1024</t>
  </si>
  <si>
    <t>0101</t>
  </si>
  <si>
    <t>Zařízení staveniště</t>
  </si>
  <si>
    <t>307994103</t>
  </si>
  <si>
    <t>0102</t>
  </si>
  <si>
    <t>územní vlivy</t>
  </si>
  <si>
    <t>-1442881222</t>
  </si>
  <si>
    <t>0103</t>
  </si>
  <si>
    <t>provozní vlivy</t>
  </si>
  <si>
    <t>-104559873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</si>
  <si>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</si>
  <si>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</si>
  <si>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</si>
  <si>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</si>
  <si>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</si>
  <si>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</si>
  <si>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</si>
  <si>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39  'odpadní kanalizace</t>
  </si>
  <si>
    <t>19  'připojovací kanalizace</t>
  </si>
  <si>
    <t>38  'připojovací kanalizace</t>
  </si>
  <si>
    <t>28  'připojovací kanalizace</t>
  </si>
  <si>
    <t>17  'zařizovací předměty DN40</t>
  </si>
  <si>
    <t>5+6  'zařizovací předměty DN50</t>
  </si>
  <si>
    <t>10+4  'zařizovací předměty DN100</t>
  </si>
  <si>
    <t>126  'připojovací,odpadní potrubí</t>
  </si>
  <si>
    <t>384  'zkoušení</t>
  </si>
  <si>
    <t>384  'proplach</t>
  </si>
  <si>
    <t>"HP 2.NP"</t>
  </si>
  <si>
    <t>"HP 1.NP"</t>
  </si>
  <si>
    <t xml:space="preserve">"HP 2.NP" </t>
  </si>
  <si>
    <t>711111005</t>
  </si>
  <si>
    <t>Hydroizolační stěrka</t>
  </si>
  <si>
    <t xml:space="preserve">"HP 2.NP - B8" </t>
  </si>
  <si>
    <t>"sokl" 80</t>
  </si>
  <si>
    <t>80*0,15</t>
  </si>
  <si>
    <t>766660001</t>
  </si>
  <si>
    <t>Montáž dveřních křídel otvíravých 1křídlových š do 0,8 m do ocelové zárubně</t>
  </si>
  <si>
    <t>-581718945</t>
  </si>
  <si>
    <t>"HP 2.NP - B1" 3+9</t>
  </si>
  <si>
    <t>611600D3</t>
  </si>
  <si>
    <t xml:space="preserve">dveře dřevěné vnitřní hladké plné 1křídlové 60x197 s větrací mřížkou, vč. zárubní, kování, zámku a nátěrů </t>
  </si>
  <si>
    <t>1052866659</t>
  </si>
  <si>
    <t>611600D1</t>
  </si>
  <si>
    <t xml:space="preserve">dveře dřevěné vnitřní hladké plné 1křídlové 80x197 , vč. zárubní, kování, zámku a nátěrů </t>
  </si>
  <si>
    <t>79795129</t>
  </si>
  <si>
    <t>766661819</t>
  </si>
  <si>
    <t>Demontáž dveří</t>
  </si>
  <si>
    <t>-644069769</t>
  </si>
  <si>
    <t>Přesun hmot pro izolace proti vodě, vlhkosti a plynům v objektech v do 12 m</t>
  </si>
  <si>
    <t>Přesun hmot pro zařizovací předměty v objektech v do 12 m</t>
  </si>
  <si>
    <t>Přesun hmot pro sádrokartonové konstrukce v objektech v do 12 m</t>
  </si>
  <si>
    <t>Přesun hmot pro podlahy z dlaždic v objektech v do 12 m</t>
  </si>
  <si>
    <t>Přesun hmot pro obklady keramické v objektech v do 12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</si>
</sst>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0.00%;\-0.00%"/>
    <numFmt numFmtId="167" formatCode="dd\.mm\.yyyy"/>
    <numFmt numFmtId="168" formatCode="#,##0.00000;\-#,##0.00000"/>
    <numFmt numFmtId="169" formatCode="#,##0.000;\-#,##0.000"/>
  </numFmts>
  <fonts count="34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10"/>
      <color indexed="16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u/>
      <sz val="8"/>
      <color indexed="12"/>
      <name val="Trebuchet MS"/>
      <charset val="238"/>
    </font>
    <font>
      <sz val="18"/>
      <color indexed="12"/>
      <name val="Wingdings 2"/>
      <family val="1"/>
      <charset val="2"/>
    </font>
    <font>
      <u/>
      <sz val="10"/>
      <color indexed="12"/>
      <name val="Trebuchet MS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1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center"/>
      <protection locked="0"/>
    </xf>
    <xf numFmtId="0" fontId="0" fillId="2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8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10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11" fillId="0" borderId="4" xfId="0" applyFont="1" applyBorder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8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0" fontId="7" fillId="3" borderId="9" xfId="0" applyFont="1" applyFill="1" applyBorder="1" applyAlignment="1">
      <alignment horizontal="center" vertical="center"/>
      <protection locked="0"/>
    </xf>
    <xf numFmtId="0" fontId="13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4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4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7" fontId="6" fillId="0" borderId="0" xfId="0" applyNumberFormat="1" applyFont="1" applyAlignment="1">
      <alignment horizontal="left" vertical="top"/>
      <protection locked="0"/>
    </xf>
    <xf numFmtId="0" fontId="0" fillId="0" borderId="14" xfId="0" applyBorder="1" applyAlignment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39" fontId="16" fillId="0" borderId="13" xfId="0" applyNumberFormat="1" applyFont="1" applyBorder="1" applyAlignment="1">
      <alignment horizontal="right" vertical="center"/>
      <protection locked="0"/>
    </xf>
    <xf numFmtId="39" fontId="16" fillId="0" borderId="0" xfId="0" applyNumberFormat="1" applyFont="1" applyAlignment="1">
      <alignment horizontal="right" vertical="center"/>
      <protection locked="0"/>
    </xf>
    <xf numFmtId="168" fontId="16" fillId="0" borderId="0" xfId="0" applyNumberFormat="1" applyFont="1" applyAlignment="1">
      <alignment horizontal="right" vertical="center"/>
      <protection locked="0"/>
    </xf>
    <xf numFmtId="39" fontId="16" fillId="0" borderId="14" xfId="0" applyNumberFormat="1" applyFont="1" applyBorder="1" applyAlignment="1">
      <alignment horizontal="righ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9" fillId="0" borderId="4" xfId="0" applyFont="1" applyBorder="1" applyAlignment="1">
      <alignment horizontal="left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9" fillId="0" borderId="5" xfId="0" applyFont="1" applyBorder="1" applyAlignment="1">
      <alignment horizontal="left" vertical="center"/>
      <protection locked="0"/>
    </xf>
    <xf numFmtId="39" fontId="22" fillId="0" borderId="13" xfId="0" applyNumberFormat="1" applyFont="1" applyBorder="1" applyAlignment="1">
      <alignment horizontal="right" vertical="center"/>
      <protection locked="0"/>
    </xf>
    <xf numFmtId="39" fontId="22" fillId="0" borderId="0" xfId="0" applyNumberFormat="1" applyFont="1" applyAlignment="1">
      <alignment horizontal="right" vertical="center"/>
      <protection locked="0"/>
    </xf>
    <xf numFmtId="168" fontId="22" fillId="0" borderId="0" xfId="0" applyNumberFormat="1" applyFont="1" applyAlignment="1">
      <alignment horizontal="right" vertical="center"/>
      <protection locked="0"/>
    </xf>
    <xf numFmtId="39" fontId="22" fillId="0" borderId="14" xfId="0" applyNumberFormat="1" applyFont="1" applyBorder="1" applyAlignment="1">
      <alignment horizontal="right" vertical="center"/>
      <protection locked="0"/>
    </xf>
    <xf numFmtId="39" fontId="22" fillId="0" borderId="15" xfId="0" applyNumberFormat="1" applyFont="1" applyBorder="1" applyAlignment="1">
      <alignment horizontal="right" vertical="center"/>
      <protection locked="0"/>
    </xf>
    <xf numFmtId="39" fontId="22" fillId="0" borderId="16" xfId="0" applyNumberFormat="1" applyFont="1" applyBorder="1" applyAlignment="1">
      <alignment horizontal="right" vertical="center"/>
      <protection locked="0"/>
    </xf>
    <xf numFmtId="168" fontId="22" fillId="0" borderId="16" xfId="0" applyNumberFormat="1" applyFont="1" applyBorder="1" applyAlignment="1">
      <alignment horizontal="right" vertical="center"/>
      <protection locked="0"/>
    </xf>
    <xf numFmtId="39" fontId="22" fillId="0" borderId="17" xfId="0" applyNumberFormat="1" applyFont="1" applyBorder="1" applyAlignment="1">
      <alignment horizontal="right" vertical="center"/>
      <protection locked="0"/>
    </xf>
    <xf numFmtId="0" fontId="17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166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righ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5" fillId="0" borderId="4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5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5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8" fontId="26" fillId="0" borderId="11" xfId="0" applyNumberFormat="1" applyFont="1" applyBorder="1" applyAlignment="1">
      <alignment horizontal="right"/>
      <protection locked="0"/>
    </xf>
    <xf numFmtId="168" fontId="26" fillId="0" borderId="12" xfId="0" applyNumberFormat="1" applyFont="1" applyBorder="1" applyAlignment="1">
      <alignment horizontal="right"/>
      <protection locked="0"/>
    </xf>
    <xf numFmtId="39" fontId="27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4" fillId="0" borderId="4" xfId="0" applyFont="1" applyBorder="1" applyAlignment="1">
      <alignment horizontal="left"/>
      <protection locked="0"/>
    </xf>
    <xf numFmtId="0" fontId="23" fillId="0" borderId="0" xfId="0" applyFont="1" applyAlignment="1">
      <alignment horizontal="left"/>
      <protection locked="0"/>
    </xf>
    <xf numFmtId="0" fontId="24" fillId="0" borderId="0" xfId="0" applyFont="1" applyAlignment="1">
      <alignment horizontal="left"/>
      <protection locked="0"/>
    </xf>
    <xf numFmtId="0" fontId="24" fillId="0" borderId="5" xfId="0" applyFont="1" applyBorder="1" applyAlignment="1">
      <alignment horizontal="left"/>
      <protection locked="0"/>
    </xf>
    <xf numFmtId="0" fontId="24" fillId="0" borderId="13" xfId="0" applyFont="1" applyBorder="1" applyAlignment="1">
      <alignment horizontal="left"/>
      <protection locked="0"/>
    </xf>
    <xf numFmtId="168" fontId="24" fillId="0" borderId="0" xfId="0" applyNumberFormat="1" applyFont="1" applyAlignment="1">
      <alignment horizontal="right"/>
      <protection locked="0"/>
    </xf>
    <xf numFmtId="168" fontId="24" fillId="0" borderId="14" xfId="0" applyNumberFormat="1" applyFont="1" applyBorder="1" applyAlignment="1">
      <alignment horizontal="right"/>
      <protection locked="0"/>
    </xf>
    <xf numFmtId="39" fontId="24" fillId="0" borderId="0" xfId="0" applyNumberFormat="1" applyFont="1" applyAlignment="1">
      <alignment horizontal="right" vertical="center"/>
      <protection locked="0"/>
    </xf>
    <xf numFmtId="0" fontId="25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9" fontId="0" fillId="0" borderId="24" xfId="0" applyNumberFormat="1" applyFont="1" applyBorder="1" applyAlignment="1">
      <alignment horizontal="right" vertical="center"/>
      <protection locked="0"/>
    </xf>
    <xf numFmtId="0" fontId="11" fillId="0" borderId="24" xfId="0" applyFont="1" applyBorder="1" applyAlignment="1">
      <alignment horizontal="left" vertical="center"/>
      <protection locked="0"/>
    </xf>
    <xf numFmtId="168" fontId="11" fillId="0" borderId="0" xfId="0" applyNumberFormat="1" applyFont="1" applyAlignment="1">
      <alignment horizontal="right" vertical="center"/>
      <protection locked="0"/>
    </xf>
    <xf numFmtId="168" fontId="11" fillId="0" borderId="14" xfId="0" applyNumberFormat="1" applyFont="1" applyBorder="1" applyAlignment="1">
      <alignment horizontal="right" vertical="center"/>
      <protection locked="0"/>
    </xf>
    <xf numFmtId="39" fontId="0" fillId="0" borderId="0" xfId="0" applyNumberFormat="1" applyFont="1" applyAlignment="1">
      <alignment horizontal="right" vertical="center"/>
      <protection locked="0"/>
    </xf>
    <xf numFmtId="0" fontId="28" fillId="0" borderId="4" xfId="0" applyFont="1" applyBorder="1" applyAlignment="1">
      <alignment horizontal="left" vertical="center"/>
      <protection locked="0"/>
    </xf>
    <xf numFmtId="0" fontId="28" fillId="0" borderId="0" xfId="0" applyFont="1" applyAlignment="1">
      <alignment horizontal="left" vertical="center"/>
      <protection locked="0"/>
    </xf>
    <xf numFmtId="169" fontId="28" fillId="0" borderId="0" xfId="0" applyNumberFormat="1" applyFont="1" applyAlignment="1">
      <alignment horizontal="right" vertical="center"/>
      <protection locked="0"/>
    </xf>
    <xf numFmtId="0" fontId="28" fillId="0" borderId="5" xfId="0" applyFont="1" applyBorder="1" applyAlignment="1">
      <alignment horizontal="left" vertical="center"/>
      <protection locked="0"/>
    </xf>
    <xf numFmtId="0" fontId="28" fillId="0" borderId="13" xfId="0" applyFont="1" applyBorder="1" applyAlignment="1">
      <alignment horizontal="left" vertical="center"/>
      <protection locked="0"/>
    </xf>
    <xf numFmtId="0" fontId="28" fillId="0" borderId="14" xfId="0" applyFont="1" applyBorder="1" applyAlignment="1">
      <alignment horizontal="left" vertical="center"/>
      <protection locked="0"/>
    </xf>
    <xf numFmtId="0" fontId="29" fillId="0" borderId="4" xfId="0" applyFont="1" applyBorder="1" applyAlignment="1">
      <alignment horizontal="left" vertical="center"/>
      <protection locked="0"/>
    </xf>
    <xf numFmtId="0" fontId="29" fillId="0" borderId="0" xfId="0" applyFont="1" applyAlignment="1">
      <alignment horizontal="left" vertical="center"/>
      <protection locked="0"/>
    </xf>
    <xf numFmtId="169" fontId="29" fillId="0" borderId="0" xfId="0" applyNumberFormat="1" applyFont="1" applyAlignment="1">
      <alignment horizontal="right" vertical="center"/>
      <protection locked="0"/>
    </xf>
    <xf numFmtId="0" fontId="29" fillId="0" borderId="5" xfId="0" applyFont="1" applyBorder="1" applyAlignment="1">
      <alignment horizontal="left" vertical="center"/>
      <protection locked="0"/>
    </xf>
    <xf numFmtId="0" fontId="29" fillId="0" borderId="13" xfId="0" applyFont="1" applyBorder="1" applyAlignment="1">
      <alignment horizontal="left" vertical="center"/>
      <protection locked="0"/>
    </xf>
    <xf numFmtId="0" fontId="29" fillId="0" borderId="14" xfId="0" applyFont="1" applyBorder="1" applyAlignment="1">
      <alignment horizontal="left" vertical="center"/>
      <protection locked="0"/>
    </xf>
    <xf numFmtId="0" fontId="30" fillId="0" borderId="24" xfId="0" applyFont="1" applyBorder="1" applyAlignment="1">
      <alignment horizontal="center" vertical="center"/>
      <protection locked="0"/>
    </xf>
    <xf numFmtId="49" fontId="30" fillId="0" borderId="24" xfId="0" applyNumberFormat="1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169" fontId="30" fillId="0" borderId="24" xfId="0" applyNumberFormat="1" applyFont="1" applyBorder="1" applyAlignment="1">
      <alignment horizontal="right" vertical="center"/>
      <protection locked="0"/>
    </xf>
    <xf numFmtId="0" fontId="11" fillId="0" borderId="16" xfId="0" applyFont="1" applyBorder="1" applyAlignment="1">
      <alignment horizontal="center" vertical="center"/>
      <protection locked="0"/>
    </xf>
    <xf numFmtId="168" fontId="11" fillId="0" borderId="16" xfId="0" applyNumberFormat="1" applyFont="1" applyBorder="1" applyAlignment="1">
      <alignment horizontal="right" vertical="center"/>
      <protection locked="0"/>
    </xf>
    <xf numFmtId="168" fontId="11" fillId="0" borderId="17" xfId="0" applyNumberFormat="1" applyFont="1" applyBorder="1" applyAlignment="1">
      <alignment horizontal="right" vertical="center"/>
      <protection locked="0"/>
    </xf>
    <xf numFmtId="0" fontId="32" fillId="0" borderId="0" xfId="1" applyFont="1" applyAlignment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3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169" fontId="0" fillId="0" borderId="24" xfId="0" applyNumberFormat="1" applyFont="1" applyFill="1" applyBorder="1" applyAlignment="1">
      <alignment horizontal="right" vertical="center"/>
      <protection locked="0"/>
    </xf>
    <xf numFmtId="0" fontId="0" fillId="0" borderId="0" xfId="0" applyFont="1" applyFill="1" applyAlignment="1">
      <alignment horizontal="left" vertical="center"/>
      <protection locked="0"/>
    </xf>
    <xf numFmtId="0" fontId="0" fillId="0" borderId="24" xfId="0" applyBorder="1" applyAlignment="1">
      <alignment horizontal="center" vertical="center"/>
      <protection locked="0"/>
    </xf>
    <xf numFmtId="49" fontId="0" fillId="0" borderId="24" xfId="0" applyNumberForma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center" vertical="center" wrapText="1"/>
      <protection locked="0"/>
    </xf>
    <xf numFmtId="169" fontId="0" fillId="0" borderId="24" xfId="0" applyNumberFormat="1" applyBorder="1" applyAlignment="1">
      <alignment horizontal="right" vertical="center"/>
      <protection locked="0"/>
    </xf>
    <xf numFmtId="39" fontId="0" fillId="0" borderId="0" xfId="0" applyNumberFormat="1" applyAlignment="1">
      <alignment horizontal="right" vertical="center"/>
      <protection locked="0"/>
    </xf>
    <xf numFmtId="0" fontId="6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39" fontId="9" fillId="0" borderId="0" xfId="0" applyNumberFormat="1" applyFont="1" applyAlignment="1">
      <alignment horizontal="right" vertical="center"/>
      <protection locked="0"/>
    </xf>
    <xf numFmtId="39" fontId="10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top" wrapText="1"/>
      <protection locked="0"/>
    </xf>
    <xf numFmtId="39" fontId="12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/>
      <protection locked="0"/>
    </xf>
    <xf numFmtId="166" fontId="11" fillId="0" borderId="0" xfId="0" applyNumberFormat="1" applyFont="1" applyAlignment="1">
      <alignment horizontal="right" vertical="center"/>
      <protection locked="0"/>
    </xf>
    <xf numFmtId="0" fontId="7" fillId="3" borderId="9" xfId="0" applyFont="1" applyFill="1" applyBorder="1" applyAlignment="1">
      <alignment horizontal="left" vertical="center"/>
      <protection locked="0"/>
    </xf>
    <xf numFmtId="0" fontId="0" fillId="3" borderId="9" xfId="0" applyFill="1" applyBorder="1" applyAlignment="1">
      <alignment horizontal="left" vertical="center"/>
      <protection locked="0"/>
    </xf>
    <xf numFmtId="39" fontId="7" fillId="3" borderId="9" xfId="0" applyNumberFormat="1" applyFont="1" applyFill="1" applyBorder="1" applyAlignment="1">
      <alignment horizontal="right" vertical="center"/>
      <protection locked="0"/>
    </xf>
    <xf numFmtId="0" fontId="0" fillId="3" borderId="25" xfId="0" applyFill="1" applyBorder="1" applyAlignment="1">
      <alignment horizontal="left" vertical="center"/>
      <protection locked="0"/>
    </xf>
    <xf numFmtId="0" fontId="6" fillId="3" borderId="9" xfId="0" applyFont="1" applyFill="1" applyBorder="1" applyAlignment="1">
      <alignment horizontal="center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left" vertical="center" wrapText="1"/>
      <protection locked="0"/>
    </xf>
    <xf numFmtId="0" fontId="16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39" fontId="21" fillId="0" borderId="0" xfId="0" applyNumberFormat="1" applyFont="1" applyAlignment="1">
      <alignment horizontal="righ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0" fillId="0" borderId="0" xfId="0" applyFont="1" applyAlignment="1">
      <alignment horizontal="left" vertical="center"/>
      <protection locked="0"/>
    </xf>
    <xf numFmtId="0" fontId="6" fillId="3" borderId="8" xfId="0" applyFont="1" applyFill="1" applyBorder="1" applyAlignment="1">
      <alignment horizontal="center" vertical="center"/>
      <protection locked="0"/>
    </xf>
    <xf numFmtId="39" fontId="17" fillId="3" borderId="0" xfId="0" applyNumberFormat="1" applyFont="1" applyFill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39" fontId="17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167" fontId="6" fillId="0" borderId="0" xfId="0" applyNumberFormat="1" applyFont="1" applyAlignment="1">
      <alignment horizontal="left" vertical="top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  <protection locked="0"/>
    </xf>
    <xf numFmtId="39" fontId="11" fillId="0" borderId="0" xfId="0" applyNumberFormat="1" applyFont="1" applyAlignment="1">
      <alignment horizontal="right" vertical="center"/>
      <protection locked="0"/>
    </xf>
    <xf numFmtId="39" fontId="10" fillId="0" borderId="0" xfId="0" applyNumberFormat="1" applyFont="1" applyAlignment="1">
      <alignment horizontal="right" vertical="center"/>
      <protection locked="0"/>
    </xf>
    <xf numFmtId="39" fontId="23" fillId="0" borderId="0" xfId="0" applyNumberFormat="1" applyFont="1" applyAlignment="1">
      <alignment horizontal="right" vertical="center"/>
      <protection locked="0"/>
    </xf>
    <xf numFmtId="0" fontId="24" fillId="0" borderId="0" xfId="0" applyFont="1" applyAlignment="1">
      <alignment horizontal="left" vertical="center"/>
      <protection locked="0"/>
    </xf>
    <xf numFmtId="39" fontId="25" fillId="0" borderId="0" xfId="0" applyNumberFormat="1" applyFont="1" applyAlignment="1">
      <alignment horizontal="right" vertical="center"/>
      <protection locked="0"/>
    </xf>
    <xf numFmtId="0" fontId="6" fillId="3" borderId="0" xfId="0" applyFont="1" applyFill="1" applyAlignment="1">
      <alignment horizontal="center" vertical="center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39" fontId="0" fillId="0" borderId="24" xfId="0" applyNumberFormat="1" applyFont="1" applyBorder="1" applyAlignment="1">
      <alignment horizontal="right" vertical="center"/>
      <protection locked="0"/>
    </xf>
    <xf numFmtId="39" fontId="0" fillId="0" borderId="24" xfId="0" applyNumberFormat="1" applyFont="1" applyFill="1" applyBorder="1" applyAlignment="1">
      <alignment horizontal="right" vertical="center"/>
      <protection locked="0"/>
    </xf>
    <xf numFmtId="0" fontId="0" fillId="0" borderId="24" xfId="0" applyFill="1" applyBorder="1" applyAlignment="1">
      <alignment horizontal="left" vertical="center"/>
      <protection locked="0"/>
    </xf>
    <xf numFmtId="0" fontId="6" fillId="3" borderId="22" xfId="0" applyFont="1" applyFill="1" applyBorder="1" applyAlignment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  <protection locked="0"/>
    </xf>
    <xf numFmtId="0" fontId="0" fillId="3" borderId="23" xfId="0" applyFill="1" applyBorder="1" applyAlignment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horizontal="left" vertical="center"/>
      <protection locked="0"/>
    </xf>
    <xf numFmtId="0" fontId="0" fillId="0" borderId="24" xfId="0" applyBorder="1" applyAlignment="1">
      <alignment horizontal="left" vertical="center" wrapText="1"/>
      <protection locked="0"/>
    </xf>
    <xf numFmtId="39" fontId="0" fillId="0" borderId="24" xfId="0" applyNumberFormat="1" applyBorder="1" applyAlignment="1">
      <alignment horizontal="right" vertical="center"/>
      <protection locked="0"/>
    </xf>
    <xf numFmtId="0" fontId="30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left" vertical="center"/>
      <protection locked="0"/>
    </xf>
    <xf numFmtId="39" fontId="30" fillId="0" borderId="24" xfId="0" applyNumberFormat="1" applyFont="1" applyBorder="1" applyAlignment="1">
      <alignment horizontal="right" vertical="center"/>
      <protection locked="0"/>
    </xf>
    <xf numFmtId="39" fontId="25" fillId="0" borderId="0" xfId="0" applyNumberFormat="1" applyFont="1" applyAlignment="1">
      <alignment horizontal="right"/>
      <protection locked="0"/>
    </xf>
    <xf numFmtId="0" fontId="24" fillId="0" borderId="0" xfId="0" applyFont="1" applyAlignment="1">
      <alignment horizontal="left"/>
      <protection locked="0"/>
    </xf>
    <xf numFmtId="39" fontId="23" fillId="0" borderId="0" xfId="0" applyNumberFormat="1" applyFont="1" applyAlignment="1">
      <alignment horizontal="right"/>
      <protection locked="0"/>
    </xf>
    <xf numFmtId="39" fontId="30" fillId="0" borderId="24" xfId="0" applyNumberFormat="1" applyFont="1" applyFill="1" applyBorder="1" applyAlignment="1">
      <alignment horizontal="right" vertical="center"/>
      <protection locked="0"/>
    </xf>
    <xf numFmtId="0" fontId="33" fillId="2" borderId="0" xfId="1" applyFont="1" applyFill="1" applyAlignment="1" applyProtection="1">
      <alignment horizontal="center" vertical="center"/>
    </xf>
    <xf numFmtId="39" fontId="17" fillId="0" borderId="0" xfId="0" applyNumberFormat="1" applyFont="1" applyAlignment="1">
      <alignment horizontal="right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A537C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9600D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28B80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KROSplus\System\Temp\rad8A42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67" name="Picture 1" descr="C:\Program Files\KROSplus\System\Temp\radA537C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677C0A56-FD2C-F4CA-46A3-9C9B2854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91" name="Picture 1" descr="C:\Program Files\KROSplus\System\Temp\rad9600D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DF62E8E3-0068-7F99-EB79-0758F4C7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115" name="Picture 1" descr="C:\Program Files\KROSplus\System\Temp\rad28B80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0D7DB00C-D14C-E0B0-4280-8982D370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139" name="Picture 1" descr="C:\Program Files\KROSplus\System\Temp\rad8A425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id="{29CD164E-5ABC-E329-6211-0F442081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5"/>
  <sheetViews>
    <sheetView showGridLines="0" tabSelected="1" workbookViewId="0">
      <pane ySplit="1" topLeftCell="A2" activePane="bottomLeft" state="frozenSplit"/>
      <selection pane="bottomLeft" activeCell="L31" sqref="L31:O31"/>
    </sheetView>
  </sheetViews>
  <sheetFormatPr defaultColWidth="10.664062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1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1:256" s="3" customFormat="1" ht="22.5" customHeight="1" x14ac:dyDescent="0.3">
      <c r="A1" s="140" t="s">
        <v>0</v>
      </c>
      <c r="B1" s="141"/>
      <c r="C1" s="141"/>
      <c r="D1" s="142" t="s">
        <v>1</v>
      </c>
      <c r="E1" s="141"/>
      <c r="F1" s="141"/>
      <c r="G1" s="141"/>
      <c r="H1" s="141"/>
      <c r="I1" s="141"/>
      <c r="J1" s="141"/>
      <c r="K1" s="143" t="s">
        <v>545</v>
      </c>
      <c r="L1" s="143"/>
      <c r="M1" s="143"/>
      <c r="N1" s="143"/>
      <c r="O1" s="143"/>
      <c r="P1" s="143"/>
      <c r="Q1" s="143"/>
      <c r="R1" s="143"/>
      <c r="S1" s="143"/>
      <c r="T1" s="141"/>
      <c r="U1" s="141"/>
      <c r="V1" s="141"/>
      <c r="W1" s="143" t="s">
        <v>546</v>
      </c>
      <c r="X1" s="143"/>
      <c r="Y1" s="143"/>
      <c r="Z1" s="143"/>
      <c r="AA1" s="143"/>
      <c r="AB1" s="143"/>
      <c r="AC1" s="143"/>
      <c r="AD1" s="143"/>
      <c r="AE1" s="143"/>
      <c r="AF1" s="143"/>
      <c r="AG1" s="141"/>
      <c r="AH1" s="141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4" t="s">
        <v>2</v>
      </c>
      <c r="BB1" s="4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4" t="s">
        <v>3</v>
      </c>
      <c r="BU1" s="4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57" t="s">
        <v>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R2" s="181" t="s">
        <v>5</v>
      </c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S2" s="6" t="s">
        <v>6</v>
      </c>
      <c r="BT2" s="6" t="s">
        <v>7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BS3" s="6" t="s">
        <v>6</v>
      </c>
      <c r="BT3" s="6" t="s">
        <v>8</v>
      </c>
    </row>
    <row r="4" spans="1:256" s="2" customFormat="1" ht="37.5" customHeight="1" x14ac:dyDescent="0.3">
      <c r="B4" s="10"/>
      <c r="C4" s="158" t="s">
        <v>9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1"/>
      <c r="AS4" s="12" t="s">
        <v>10</v>
      </c>
      <c r="BS4" s="6" t="s">
        <v>11</v>
      </c>
    </row>
    <row r="5" spans="1:256" s="2" customFormat="1" ht="15" customHeight="1" x14ac:dyDescent="0.3">
      <c r="B5" s="10"/>
      <c r="D5" s="13" t="s">
        <v>12</v>
      </c>
      <c r="K5" s="159" t="s">
        <v>13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Q5" s="11"/>
      <c r="BS5" s="6" t="s">
        <v>6</v>
      </c>
    </row>
    <row r="6" spans="1:256" s="2" customFormat="1" ht="37.5" customHeight="1" x14ac:dyDescent="0.3">
      <c r="B6" s="10"/>
      <c r="D6" s="15" t="s">
        <v>14</v>
      </c>
      <c r="K6" s="160" t="s">
        <v>15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Q6" s="11"/>
      <c r="BS6" s="6" t="s">
        <v>16</v>
      </c>
    </row>
    <row r="7" spans="1:256" s="2" customFormat="1" ht="15" customHeight="1" x14ac:dyDescent="0.3">
      <c r="B7" s="10"/>
      <c r="D7" s="16" t="s">
        <v>17</v>
      </c>
      <c r="K7" s="14"/>
      <c r="AK7" s="16" t="s">
        <v>18</v>
      </c>
      <c r="AN7" s="14"/>
      <c r="AQ7" s="11"/>
      <c r="BS7" s="6" t="s">
        <v>19</v>
      </c>
    </row>
    <row r="8" spans="1:256" s="2" customFormat="1" ht="15" customHeight="1" x14ac:dyDescent="0.3">
      <c r="B8" s="10"/>
      <c r="D8" s="16" t="s">
        <v>20</v>
      </c>
      <c r="K8" s="14" t="s">
        <v>21</v>
      </c>
      <c r="AK8" s="16" t="s">
        <v>22</v>
      </c>
      <c r="AN8" s="14"/>
      <c r="AQ8" s="11"/>
      <c r="BS8" s="6" t="s">
        <v>23</v>
      </c>
    </row>
    <row r="9" spans="1:256" s="2" customFormat="1" ht="15" customHeight="1" x14ac:dyDescent="0.3">
      <c r="B9" s="10"/>
      <c r="AQ9" s="11"/>
      <c r="BS9" s="6" t="s">
        <v>24</v>
      </c>
    </row>
    <row r="10" spans="1:256" s="2" customFormat="1" ht="15" customHeight="1" x14ac:dyDescent="0.3">
      <c r="B10" s="10"/>
      <c r="D10" s="16" t="s">
        <v>25</v>
      </c>
      <c r="AK10" s="16" t="s">
        <v>26</v>
      </c>
      <c r="AN10" s="14"/>
      <c r="AQ10" s="11"/>
      <c r="BS10" s="6" t="s">
        <v>16</v>
      </c>
    </row>
    <row r="11" spans="1:256" s="2" customFormat="1" ht="19.5" customHeight="1" x14ac:dyDescent="0.3">
      <c r="B11" s="10"/>
      <c r="E11" s="14" t="s">
        <v>21</v>
      </c>
      <c r="AK11" s="16" t="s">
        <v>27</v>
      </c>
      <c r="AN11" s="14"/>
      <c r="AQ11" s="11"/>
      <c r="BS11" s="6" t="s">
        <v>16</v>
      </c>
    </row>
    <row r="12" spans="1:256" s="2" customFormat="1" ht="7.5" customHeight="1" x14ac:dyDescent="0.3">
      <c r="B12" s="10"/>
      <c r="AQ12" s="11"/>
      <c r="BS12" s="6" t="s">
        <v>16</v>
      </c>
    </row>
    <row r="13" spans="1:256" s="2" customFormat="1" ht="15" customHeight="1" x14ac:dyDescent="0.3">
      <c r="B13" s="10"/>
      <c r="D13" s="16" t="s">
        <v>28</v>
      </c>
      <c r="AK13" s="16" t="s">
        <v>26</v>
      </c>
      <c r="AN13" s="14"/>
      <c r="AQ13" s="11"/>
      <c r="BS13" s="6" t="s">
        <v>16</v>
      </c>
    </row>
    <row r="14" spans="1:256" s="2" customFormat="1" ht="15.75" customHeight="1" x14ac:dyDescent="0.3">
      <c r="B14" s="10"/>
      <c r="E14" s="14" t="s">
        <v>21</v>
      </c>
      <c r="AK14" s="16" t="s">
        <v>27</v>
      </c>
      <c r="AN14" s="14"/>
      <c r="AQ14" s="11"/>
      <c r="BS14" s="6" t="s">
        <v>16</v>
      </c>
    </row>
    <row r="15" spans="1:256" s="2" customFormat="1" ht="7.5" customHeight="1" x14ac:dyDescent="0.3">
      <c r="B15" s="10"/>
      <c r="AQ15" s="11"/>
      <c r="BS15" s="6" t="s">
        <v>3</v>
      </c>
    </row>
    <row r="16" spans="1:256" s="2" customFormat="1" ht="15" customHeight="1" x14ac:dyDescent="0.3">
      <c r="B16" s="10"/>
      <c r="D16" s="16" t="s">
        <v>29</v>
      </c>
      <c r="AK16" s="16" t="s">
        <v>26</v>
      </c>
      <c r="AN16" s="14"/>
      <c r="AQ16" s="11"/>
      <c r="BS16" s="6" t="s">
        <v>3</v>
      </c>
    </row>
    <row r="17" spans="2:71" ht="19.5" customHeight="1" x14ac:dyDescent="0.3">
      <c r="B17" s="10"/>
      <c r="E17" s="14" t="s">
        <v>21</v>
      </c>
      <c r="AK17" s="16" t="s">
        <v>27</v>
      </c>
      <c r="AN17" s="14"/>
      <c r="AQ17" s="11"/>
      <c r="AR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6" t="s">
        <v>30</v>
      </c>
    </row>
    <row r="18" spans="2:71" ht="7.5" customHeight="1" x14ac:dyDescent="0.3">
      <c r="B18" s="10"/>
      <c r="AQ18" s="11"/>
      <c r="AR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6" t="s">
        <v>6</v>
      </c>
    </row>
    <row r="19" spans="2:71" ht="15" customHeight="1" x14ac:dyDescent="0.3">
      <c r="B19" s="10"/>
      <c r="D19" s="16" t="s">
        <v>31</v>
      </c>
      <c r="AK19" s="16" t="s">
        <v>26</v>
      </c>
      <c r="AN19" s="14"/>
      <c r="AQ19" s="11"/>
      <c r="AR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6" t="s">
        <v>6</v>
      </c>
    </row>
    <row r="20" spans="2:71" ht="15.75" customHeight="1" x14ac:dyDescent="0.3">
      <c r="B20" s="10"/>
      <c r="E20" s="14" t="s">
        <v>21</v>
      </c>
      <c r="AK20" s="16" t="s">
        <v>27</v>
      </c>
      <c r="AN20" s="14"/>
      <c r="AQ20" s="11"/>
      <c r="AR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2:71" ht="7.5" customHeight="1" x14ac:dyDescent="0.3">
      <c r="B21" s="10"/>
      <c r="AQ21" s="11"/>
      <c r="AR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2:71" ht="15.75" customHeight="1" x14ac:dyDescent="0.3">
      <c r="B22" s="10"/>
      <c r="D22" s="16" t="s">
        <v>32</v>
      </c>
      <c r="AQ22" s="11"/>
      <c r="AR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2:71" ht="15.75" customHeight="1" x14ac:dyDescent="0.3">
      <c r="B23" s="10"/>
      <c r="E23" s="152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Q23" s="11"/>
      <c r="AR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2:71" ht="7.5" customHeight="1" x14ac:dyDescent="0.3">
      <c r="B24" s="10"/>
      <c r="AQ24" s="11"/>
      <c r="AR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1" ht="7.5" customHeight="1" x14ac:dyDescent="0.3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Q25" s="11"/>
      <c r="AR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1" ht="15" customHeight="1" x14ac:dyDescent="0.3">
      <c r="B26" s="10"/>
      <c r="D26" s="18" t="s">
        <v>33</v>
      </c>
      <c r="AK26" s="154">
        <f>ROUND($AG$87,2)</f>
        <v>0</v>
      </c>
      <c r="AL26" s="153"/>
      <c r="AM26" s="153"/>
      <c r="AN26" s="153"/>
      <c r="AO26" s="153"/>
      <c r="AQ26" s="11"/>
      <c r="AR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2:71" ht="15" customHeight="1" x14ac:dyDescent="0.3">
      <c r="B27" s="10"/>
      <c r="D27" s="18" t="s">
        <v>34</v>
      </c>
      <c r="AK27" s="154">
        <f>ROUND($AG$92,2)</f>
        <v>0</v>
      </c>
      <c r="AL27" s="153"/>
      <c r="AM27" s="153"/>
      <c r="AN27" s="153"/>
      <c r="AO27" s="153"/>
      <c r="AQ27" s="11"/>
      <c r="AR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2:71" s="6" customFormat="1" ht="7.5" customHeight="1" x14ac:dyDescent="0.3">
      <c r="B28" s="19"/>
      <c r="AQ28" s="20"/>
    </row>
    <row r="29" spans="2:71" s="6" customFormat="1" ht="27" customHeight="1" x14ac:dyDescent="0.3">
      <c r="B29" s="19"/>
      <c r="D29" s="21" t="s">
        <v>35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55">
        <f>ROUND($AK$26+$AK$27,2)</f>
        <v>0</v>
      </c>
      <c r="AL29" s="156"/>
      <c r="AM29" s="156"/>
      <c r="AN29" s="156"/>
      <c r="AO29" s="156"/>
      <c r="AQ29" s="20"/>
    </row>
    <row r="30" spans="2:71" s="6" customFormat="1" ht="7.5" customHeight="1" x14ac:dyDescent="0.3">
      <c r="B30" s="19"/>
      <c r="AQ30" s="20"/>
    </row>
    <row r="31" spans="2:71" s="6" customFormat="1" ht="15" customHeight="1" x14ac:dyDescent="0.3">
      <c r="B31" s="23"/>
      <c r="D31" s="24" t="s">
        <v>36</v>
      </c>
      <c r="F31" s="24" t="s">
        <v>37</v>
      </c>
      <c r="L31" s="163">
        <v>0.21</v>
      </c>
      <c r="M31" s="162"/>
      <c r="N31" s="162"/>
      <c r="O31" s="162"/>
      <c r="T31" s="25" t="s">
        <v>38</v>
      </c>
      <c r="W31" s="161">
        <f>ROUND($AZ$87+SUM($CD$93:$CD$93),2)</f>
        <v>0</v>
      </c>
      <c r="X31" s="162"/>
      <c r="Y31" s="162"/>
      <c r="Z31" s="162"/>
      <c r="AA31" s="162"/>
      <c r="AB31" s="162"/>
      <c r="AC31" s="162"/>
      <c r="AD31" s="162"/>
      <c r="AE31" s="162"/>
      <c r="AK31" s="161">
        <f>ROUND($AV$87+SUM($BY$93:$BY$93),2)</f>
        <v>0</v>
      </c>
      <c r="AL31" s="162"/>
      <c r="AM31" s="162"/>
      <c r="AN31" s="162"/>
      <c r="AO31" s="162"/>
      <c r="AQ31" s="26"/>
    </row>
    <row r="32" spans="2:71" s="6" customFormat="1" ht="15" customHeight="1" x14ac:dyDescent="0.3">
      <c r="B32" s="23"/>
      <c r="F32" s="24" t="s">
        <v>39</v>
      </c>
      <c r="L32" s="163">
        <v>0.15</v>
      </c>
      <c r="M32" s="162"/>
      <c r="N32" s="162"/>
      <c r="O32" s="162"/>
      <c r="T32" s="25" t="s">
        <v>38</v>
      </c>
      <c r="W32" s="161">
        <f>ROUND($BA$87+SUM($CE$93:$CE$93),2)</f>
        <v>0</v>
      </c>
      <c r="X32" s="162"/>
      <c r="Y32" s="162"/>
      <c r="Z32" s="162"/>
      <c r="AA32" s="162"/>
      <c r="AB32" s="162"/>
      <c r="AC32" s="162"/>
      <c r="AD32" s="162"/>
      <c r="AE32" s="162"/>
      <c r="AK32" s="161">
        <f>ROUND($AW$87+SUM($BZ$93:$BZ$93),2)</f>
        <v>0</v>
      </c>
      <c r="AL32" s="162"/>
      <c r="AM32" s="162"/>
      <c r="AN32" s="162"/>
      <c r="AO32" s="162"/>
      <c r="AQ32" s="26"/>
    </row>
    <row r="33" spans="2:43" s="6" customFormat="1" ht="15" hidden="1" customHeight="1" x14ac:dyDescent="0.3">
      <c r="B33" s="23"/>
      <c r="F33" s="24" t="s">
        <v>40</v>
      </c>
      <c r="L33" s="163">
        <v>0.21</v>
      </c>
      <c r="M33" s="162"/>
      <c r="N33" s="162"/>
      <c r="O33" s="162"/>
      <c r="T33" s="25" t="s">
        <v>38</v>
      </c>
      <c r="W33" s="161">
        <f>ROUND($BB$87+SUM($CF$93:$CF$93),2)</f>
        <v>0</v>
      </c>
      <c r="X33" s="162"/>
      <c r="Y33" s="162"/>
      <c r="Z33" s="162"/>
      <c r="AA33" s="162"/>
      <c r="AB33" s="162"/>
      <c r="AC33" s="162"/>
      <c r="AD33" s="162"/>
      <c r="AE33" s="162"/>
      <c r="AK33" s="161">
        <v>0</v>
      </c>
      <c r="AL33" s="162"/>
      <c r="AM33" s="162"/>
      <c r="AN33" s="162"/>
      <c r="AO33" s="162"/>
      <c r="AQ33" s="26"/>
    </row>
    <row r="34" spans="2:43" s="6" customFormat="1" ht="15" hidden="1" customHeight="1" x14ac:dyDescent="0.3">
      <c r="B34" s="23"/>
      <c r="F34" s="24" t="s">
        <v>41</v>
      </c>
      <c r="L34" s="163">
        <v>0.15</v>
      </c>
      <c r="M34" s="162"/>
      <c r="N34" s="162"/>
      <c r="O34" s="162"/>
      <c r="T34" s="25" t="s">
        <v>38</v>
      </c>
      <c r="W34" s="161">
        <f>ROUND($BC$87+SUM($CG$93:$CG$93),2)</f>
        <v>0</v>
      </c>
      <c r="X34" s="162"/>
      <c r="Y34" s="162"/>
      <c r="Z34" s="162"/>
      <c r="AA34" s="162"/>
      <c r="AB34" s="162"/>
      <c r="AC34" s="162"/>
      <c r="AD34" s="162"/>
      <c r="AE34" s="162"/>
      <c r="AK34" s="161">
        <v>0</v>
      </c>
      <c r="AL34" s="162"/>
      <c r="AM34" s="162"/>
      <c r="AN34" s="162"/>
      <c r="AO34" s="162"/>
      <c r="AQ34" s="26"/>
    </row>
    <row r="35" spans="2:43" s="6" customFormat="1" ht="15" hidden="1" customHeight="1" x14ac:dyDescent="0.3">
      <c r="B35" s="23"/>
      <c r="F35" s="24" t="s">
        <v>42</v>
      </c>
      <c r="L35" s="163">
        <v>0</v>
      </c>
      <c r="M35" s="162"/>
      <c r="N35" s="162"/>
      <c r="O35" s="162"/>
      <c r="T35" s="25" t="s">
        <v>38</v>
      </c>
      <c r="W35" s="161">
        <f>ROUND($BD$87+SUM($CH$93:$CH$93),2)</f>
        <v>0</v>
      </c>
      <c r="X35" s="162"/>
      <c r="Y35" s="162"/>
      <c r="Z35" s="162"/>
      <c r="AA35" s="162"/>
      <c r="AB35" s="162"/>
      <c r="AC35" s="162"/>
      <c r="AD35" s="162"/>
      <c r="AE35" s="162"/>
      <c r="AK35" s="161">
        <v>0</v>
      </c>
      <c r="AL35" s="162"/>
      <c r="AM35" s="162"/>
      <c r="AN35" s="162"/>
      <c r="AO35" s="162"/>
      <c r="AQ35" s="26"/>
    </row>
    <row r="36" spans="2:43" s="6" customFormat="1" ht="7.5" customHeight="1" x14ac:dyDescent="0.3">
      <c r="B36" s="19"/>
      <c r="AQ36" s="20"/>
    </row>
    <row r="37" spans="2:43" s="6" customFormat="1" ht="27" customHeight="1" x14ac:dyDescent="0.3">
      <c r="B37" s="19"/>
      <c r="C37" s="27"/>
      <c r="D37" s="28" t="s">
        <v>43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 t="s">
        <v>44</v>
      </c>
      <c r="U37" s="29"/>
      <c r="V37" s="29"/>
      <c r="W37" s="29"/>
      <c r="X37" s="164" t="s">
        <v>45</v>
      </c>
      <c r="Y37" s="165"/>
      <c r="Z37" s="165"/>
      <c r="AA37" s="165"/>
      <c r="AB37" s="165"/>
      <c r="AC37" s="29"/>
      <c r="AD37" s="29"/>
      <c r="AE37" s="29"/>
      <c r="AF37" s="29"/>
      <c r="AG37" s="29"/>
      <c r="AH37" s="29"/>
      <c r="AI37" s="29"/>
      <c r="AJ37" s="29"/>
      <c r="AK37" s="166">
        <f>SUM($AK$29:$AK$35)</f>
        <v>0</v>
      </c>
      <c r="AL37" s="165"/>
      <c r="AM37" s="165"/>
      <c r="AN37" s="165"/>
      <c r="AO37" s="167"/>
      <c r="AP37" s="27"/>
      <c r="AQ37" s="20"/>
    </row>
    <row r="38" spans="2:43" s="6" customFormat="1" ht="15" customHeight="1" x14ac:dyDescent="0.3">
      <c r="B38" s="19"/>
      <c r="AQ38" s="20"/>
    </row>
    <row r="39" spans="2:43" s="2" customFormat="1" ht="14.25" customHeight="1" x14ac:dyDescent="0.3">
      <c r="B39" s="10"/>
      <c r="AQ39" s="11"/>
    </row>
    <row r="40" spans="2:43" s="2" customFormat="1" ht="14.25" customHeight="1" x14ac:dyDescent="0.3">
      <c r="B40" s="10"/>
      <c r="AQ40" s="11"/>
    </row>
    <row r="41" spans="2:43" s="2" customFormat="1" ht="14.25" customHeight="1" x14ac:dyDescent="0.3">
      <c r="B41" s="10"/>
      <c r="AQ41" s="11"/>
    </row>
    <row r="42" spans="2:43" s="2" customFormat="1" ht="14.25" customHeight="1" x14ac:dyDescent="0.3">
      <c r="B42" s="10"/>
      <c r="AQ42" s="11"/>
    </row>
    <row r="43" spans="2:43" s="2" customFormat="1" ht="14.25" customHeight="1" x14ac:dyDescent="0.3">
      <c r="B43" s="10"/>
      <c r="AQ43" s="11"/>
    </row>
    <row r="44" spans="2:43" s="2" customFormat="1" ht="14.25" customHeight="1" x14ac:dyDescent="0.3">
      <c r="B44" s="10"/>
      <c r="AQ44" s="11"/>
    </row>
    <row r="45" spans="2:43" s="2" customFormat="1" ht="14.25" customHeight="1" x14ac:dyDescent="0.3">
      <c r="B45" s="10"/>
      <c r="AQ45" s="11"/>
    </row>
    <row r="46" spans="2:43" s="2" customFormat="1" ht="14.25" customHeight="1" x14ac:dyDescent="0.3">
      <c r="B46" s="10"/>
      <c r="AQ46" s="11"/>
    </row>
    <row r="47" spans="2:43" s="2" customFormat="1" ht="14.25" customHeight="1" x14ac:dyDescent="0.3">
      <c r="B47" s="10"/>
      <c r="AQ47" s="11"/>
    </row>
    <row r="48" spans="2:43" s="2" customFormat="1" ht="14.25" customHeight="1" x14ac:dyDescent="0.3">
      <c r="B48" s="10"/>
      <c r="AQ48" s="11"/>
    </row>
    <row r="49" spans="2:43" s="6" customFormat="1" ht="15.75" customHeight="1" x14ac:dyDescent="0.3">
      <c r="B49" s="19"/>
      <c r="D49" s="31" t="s">
        <v>46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C49" s="31" t="s">
        <v>47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Q49" s="20"/>
    </row>
    <row r="50" spans="2:43" s="2" customFormat="1" ht="14.25" customHeight="1" x14ac:dyDescent="0.3">
      <c r="B50" s="10"/>
      <c r="D50" s="34"/>
      <c r="Z50" s="35"/>
      <c r="AC50" s="34"/>
      <c r="AO50" s="35"/>
      <c r="AQ50" s="11"/>
    </row>
    <row r="51" spans="2:43" s="2" customFormat="1" ht="14.25" customHeight="1" x14ac:dyDescent="0.3">
      <c r="B51" s="10"/>
      <c r="D51" s="34"/>
      <c r="Z51" s="35"/>
      <c r="AC51" s="34"/>
      <c r="AO51" s="35"/>
      <c r="AQ51" s="11"/>
    </row>
    <row r="52" spans="2:43" s="2" customFormat="1" ht="14.25" customHeight="1" x14ac:dyDescent="0.3">
      <c r="B52" s="10"/>
      <c r="D52" s="34"/>
      <c r="Z52" s="35"/>
      <c r="AC52" s="34"/>
      <c r="AO52" s="35"/>
      <c r="AQ52" s="11"/>
    </row>
    <row r="53" spans="2:43" s="2" customFormat="1" ht="14.25" customHeight="1" x14ac:dyDescent="0.3">
      <c r="B53" s="10"/>
      <c r="D53" s="34"/>
      <c r="Z53" s="35"/>
      <c r="AC53" s="34"/>
      <c r="AO53" s="35"/>
      <c r="AQ53" s="11"/>
    </row>
    <row r="54" spans="2:43" s="2" customFormat="1" ht="14.25" customHeight="1" x14ac:dyDescent="0.3">
      <c r="B54" s="10"/>
      <c r="D54" s="34"/>
      <c r="Z54" s="35"/>
      <c r="AC54" s="34"/>
      <c r="AO54" s="35"/>
      <c r="AQ54" s="11"/>
    </row>
    <row r="55" spans="2:43" s="2" customFormat="1" ht="14.25" customHeight="1" x14ac:dyDescent="0.3">
      <c r="B55" s="10"/>
      <c r="D55" s="34"/>
      <c r="Z55" s="35"/>
      <c r="AC55" s="34"/>
      <c r="AO55" s="35"/>
      <c r="AQ55" s="11"/>
    </row>
    <row r="56" spans="2:43" s="2" customFormat="1" ht="14.25" customHeight="1" x14ac:dyDescent="0.3">
      <c r="B56" s="10"/>
      <c r="D56" s="34"/>
      <c r="Z56" s="35"/>
      <c r="AC56" s="34"/>
      <c r="AO56" s="35"/>
      <c r="AQ56" s="11"/>
    </row>
    <row r="57" spans="2:43" s="2" customFormat="1" ht="14.25" customHeight="1" x14ac:dyDescent="0.3">
      <c r="B57" s="10"/>
      <c r="D57" s="34"/>
      <c r="Z57" s="35"/>
      <c r="AC57" s="34"/>
      <c r="AO57" s="35"/>
      <c r="AQ57" s="11"/>
    </row>
    <row r="58" spans="2:43" s="6" customFormat="1" ht="15.75" customHeight="1" x14ac:dyDescent="0.3">
      <c r="B58" s="19"/>
      <c r="D58" s="36" t="s">
        <v>48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8" t="s">
        <v>49</v>
      </c>
      <c r="S58" s="37"/>
      <c r="T58" s="37"/>
      <c r="U58" s="37"/>
      <c r="V58" s="37"/>
      <c r="W58" s="37"/>
      <c r="X58" s="37"/>
      <c r="Y58" s="37"/>
      <c r="Z58" s="39"/>
      <c r="AC58" s="36" t="s">
        <v>48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8" t="s">
        <v>49</v>
      </c>
      <c r="AN58" s="37"/>
      <c r="AO58" s="39"/>
      <c r="AQ58" s="20"/>
    </row>
    <row r="59" spans="2:43" s="2" customFormat="1" ht="14.25" customHeight="1" x14ac:dyDescent="0.3">
      <c r="B59" s="10"/>
      <c r="AQ59" s="11"/>
    </row>
    <row r="60" spans="2:43" s="6" customFormat="1" ht="15.75" customHeight="1" x14ac:dyDescent="0.3">
      <c r="B60" s="19"/>
      <c r="D60" s="3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3"/>
      <c r="AC60" s="31" t="s">
        <v>51</v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20"/>
    </row>
    <row r="61" spans="2:43" s="2" customFormat="1" ht="14.25" customHeight="1" x14ac:dyDescent="0.3">
      <c r="B61" s="10"/>
      <c r="D61" s="34"/>
      <c r="Z61" s="35"/>
      <c r="AC61" s="34"/>
      <c r="AO61" s="35"/>
      <c r="AQ61" s="11"/>
    </row>
    <row r="62" spans="2:43" s="2" customFormat="1" ht="14.25" customHeight="1" x14ac:dyDescent="0.3">
      <c r="B62" s="10"/>
      <c r="D62" s="34"/>
      <c r="Z62" s="35"/>
      <c r="AC62" s="34"/>
      <c r="AO62" s="35"/>
      <c r="AQ62" s="11"/>
    </row>
    <row r="63" spans="2:43" s="2" customFormat="1" ht="14.25" customHeight="1" x14ac:dyDescent="0.3">
      <c r="B63" s="10"/>
      <c r="D63" s="34"/>
      <c r="Z63" s="35"/>
      <c r="AC63" s="34"/>
      <c r="AO63" s="35"/>
      <c r="AQ63" s="11"/>
    </row>
    <row r="64" spans="2:43" s="2" customFormat="1" ht="14.25" customHeight="1" x14ac:dyDescent="0.3">
      <c r="B64" s="10"/>
      <c r="D64" s="34"/>
      <c r="Z64" s="35"/>
      <c r="AC64" s="34"/>
      <c r="AO64" s="35"/>
      <c r="AQ64" s="11"/>
    </row>
    <row r="65" spans="2:43" s="2" customFormat="1" ht="14.25" customHeight="1" x14ac:dyDescent="0.3">
      <c r="B65" s="10"/>
      <c r="D65" s="34"/>
      <c r="Z65" s="35"/>
      <c r="AC65" s="34"/>
      <c r="AO65" s="35"/>
      <c r="AQ65" s="11"/>
    </row>
    <row r="66" spans="2:43" s="2" customFormat="1" ht="14.25" customHeight="1" x14ac:dyDescent="0.3">
      <c r="B66" s="10"/>
      <c r="D66" s="34"/>
      <c r="Z66" s="35"/>
      <c r="AC66" s="34"/>
      <c r="AO66" s="35"/>
      <c r="AQ66" s="11"/>
    </row>
    <row r="67" spans="2:43" s="2" customFormat="1" ht="14.25" customHeight="1" x14ac:dyDescent="0.3">
      <c r="B67" s="10"/>
      <c r="D67" s="34"/>
      <c r="Z67" s="35"/>
      <c r="AC67" s="34"/>
      <c r="AO67" s="35"/>
      <c r="AQ67" s="11"/>
    </row>
    <row r="68" spans="2:43" s="2" customFormat="1" ht="14.25" customHeight="1" x14ac:dyDescent="0.3">
      <c r="B68" s="10"/>
      <c r="D68" s="34"/>
      <c r="Z68" s="35"/>
      <c r="AC68" s="34"/>
      <c r="AO68" s="35"/>
      <c r="AQ68" s="11"/>
    </row>
    <row r="69" spans="2:43" s="6" customFormat="1" ht="15.75" customHeight="1" x14ac:dyDescent="0.3">
      <c r="B69" s="19"/>
      <c r="D69" s="36" t="s">
        <v>48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 t="s">
        <v>49</v>
      </c>
      <c r="S69" s="37"/>
      <c r="T69" s="37"/>
      <c r="U69" s="37"/>
      <c r="V69" s="37"/>
      <c r="W69" s="37"/>
      <c r="X69" s="37"/>
      <c r="Y69" s="37"/>
      <c r="Z69" s="39"/>
      <c r="AC69" s="36" t="s">
        <v>48</v>
      </c>
      <c r="AD69" s="37"/>
      <c r="AE69" s="37"/>
      <c r="AF69" s="37"/>
      <c r="AG69" s="37"/>
      <c r="AH69" s="37"/>
      <c r="AI69" s="37"/>
      <c r="AJ69" s="37"/>
      <c r="AK69" s="37"/>
      <c r="AL69" s="37"/>
      <c r="AM69" s="38" t="s">
        <v>49</v>
      </c>
      <c r="AN69" s="37"/>
      <c r="AO69" s="39"/>
      <c r="AQ69" s="20"/>
    </row>
    <row r="70" spans="2:43" s="6" customFormat="1" ht="7.5" customHeight="1" x14ac:dyDescent="0.3">
      <c r="B70" s="19"/>
      <c r="AQ70" s="20"/>
    </row>
    <row r="71" spans="2:43" s="6" customFormat="1" ht="7.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2"/>
    </row>
    <row r="75" spans="2:43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5"/>
    </row>
    <row r="76" spans="2:43" s="6" customFormat="1" ht="37.5" customHeight="1" x14ac:dyDescent="0.3">
      <c r="B76" s="19"/>
      <c r="C76" s="158" t="s">
        <v>52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20"/>
    </row>
    <row r="77" spans="2:43" s="14" customFormat="1" ht="15" customHeight="1" x14ac:dyDescent="0.3">
      <c r="B77" s="46"/>
      <c r="C77" s="16" t="s">
        <v>12</v>
      </c>
      <c r="L77" s="14" t="str">
        <f>$K$5</f>
        <v>02</v>
      </c>
      <c r="AQ77" s="47"/>
    </row>
    <row r="78" spans="2:43" s="48" customFormat="1" ht="37.5" customHeight="1" x14ac:dyDescent="0.3">
      <c r="B78" s="49"/>
      <c r="C78" s="48" t="s">
        <v>14</v>
      </c>
      <c r="L78" s="170" t="str">
        <f>$K$6</f>
        <v>MŠ Ratibořická 2299 - Rekonstrukce hygienických zařízení</v>
      </c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Q78" s="50"/>
    </row>
    <row r="79" spans="2:43" s="6" customFormat="1" ht="7.5" customHeight="1" x14ac:dyDescent="0.3">
      <c r="B79" s="19"/>
      <c r="AQ79" s="20"/>
    </row>
    <row r="80" spans="2:43" s="6" customFormat="1" ht="15.75" customHeight="1" x14ac:dyDescent="0.3">
      <c r="B80" s="19"/>
      <c r="C80" s="16" t="s">
        <v>20</v>
      </c>
      <c r="L80" s="51" t="str">
        <f>IF($K$8="","",$K$8)</f>
        <v xml:space="preserve"> </v>
      </c>
      <c r="AI80" s="16" t="s">
        <v>22</v>
      </c>
      <c r="AM80" s="52" t="str">
        <f>IF($AN$8="","",$AN$8)</f>
        <v/>
      </c>
      <c r="AQ80" s="20"/>
    </row>
    <row r="81" spans="1:76" s="6" customFormat="1" ht="7.5" customHeight="1" x14ac:dyDescent="0.3">
      <c r="B81" s="19"/>
      <c r="AQ81" s="20"/>
    </row>
    <row r="82" spans="1:76" s="6" customFormat="1" ht="18.75" customHeight="1" x14ac:dyDescent="0.3">
      <c r="B82" s="19"/>
      <c r="C82" s="16" t="s">
        <v>25</v>
      </c>
      <c r="L82" s="14" t="str">
        <f>IF($E$11="","",$E$11)</f>
        <v xml:space="preserve"> </v>
      </c>
      <c r="AI82" s="16" t="s">
        <v>29</v>
      </c>
      <c r="AM82" s="159" t="str">
        <f>IF($E$17="","",$E$17)</f>
        <v xml:space="preserve"> </v>
      </c>
      <c r="AN82" s="169"/>
      <c r="AO82" s="169"/>
      <c r="AP82" s="169"/>
      <c r="AQ82" s="20"/>
      <c r="AS82" s="171" t="s">
        <v>53</v>
      </c>
      <c r="AT82" s="172"/>
      <c r="AU82" s="32"/>
      <c r="AV82" s="32"/>
      <c r="AW82" s="32"/>
      <c r="AX82" s="32"/>
      <c r="AY82" s="32"/>
      <c r="AZ82" s="32"/>
      <c r="BA82" s="32"/>
      <c r="BB82" s="32"/>
      <c r="BC82" s="32"/>
      <c r="BD82" s="33"/>
    </row>
    <row r="83" spans="1:76" s="6" customFormat="1" ht="15.75" customHeight="1" x14ac:dyDescent="0.3">
      <c r="B83" s="19"/>
      <c r="C83" s="16" t="s">
        <v>28</v>
      </c>
      <c r="L83" s="14" t="str">
        <f>IF($E$14="","",$E$14)</f>
        <v xml:space="preserve"> </v>
      </c>
      <c r="AI83" s="16" t="s">
        <v>31</v>
      </c>
      <c r="AM83" s="159" t="str">
        <f>IF($E$20="","",$E$20)</f>
        <v xml:space="preserve"> </v>
      </c>
      <c r="AN83" s="169"/>
      <c r="AO83" s="169"/>
      <c r="AP83" s="169"/>
      <c r="AQ83" s="20"/>
      <c r="AS83" s="173"/>
      <c r="AT83" s="169"/>
      <c r="BD83" s="53"/>
    </row>
    <row r="84" spans="1:76" s="6" customFormat="1" ht="12" customHeight="1" x14ac:dyDescent="0.3">
      <c r="B84" s="19"/>
      <c r="AQ84" s="20"/>
      <c r="AS84" s="173"/>
      <c r="AT84" s="169"/>
      <c r="BD84" s="53"/>
    </row>
    <row r="85" spans="1:76" s="6" customFormat="1" ht="30" customHeight="1" x14ac:dyDescent="0.3">
      <c r="B85" s="19"/>
      <c r="C85" s="178" t="s">
        <v>54</v>
      </c>
      <c r="D85" s="165"/>
      <c r="E85" s="165"/>
      <c r="F85" s="165"/>
      <c r="G85" s="165"/>
      <c r="H85" s="29"/>
      <c r="I85" s="168" t="s">
        <v>55</v>
      </c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8" t="s">
        <v>56</v>
      </c>
      <c r="AH85" s="165"/>
      <c r="AI85" s="165"/>
      <c r="AJ85" s="165"/>
      <c r="AK85" s="165"/>
      <c r="AL85" s="165"/>
      <c r="AM85" s="165"/>
      <c r="AN85" s="168" t="s">
        <v>57</v>
      </c>
      <c r="AO85" s="165"/>
      <c r="AP85" s="167"/>
      <c r="AQ85" s="20"/>
      <c r="AS85" s="54" t="s">
        <v>58</v>
      </c>
      <c r="AT85" s="55" t="s">
        <v>59</v>
      </c>
      <c r="AU85" s="55" t="s">
        <v>60</v>
      </c>
      <c r="AV85" s="55" t="s">
        <v>61</v>
      </c>
      <c r="AW85" s="55" t="s">
        <v>62</v>
      </c>
      <c r="AX85" s="55" t="s">
        <v>63</v>
      </c>
      <c r="AY85" s="55" t="s">
        <v>64</v>
      </c>
      <c r="AZ85" s="55" t="s">
        <v>65</v>
      </c>
      <c r="BA85" s="55" t="s">
        <v>66</v>
      </c>
      <c r="BB85" s="55" t="s">
        <v>67</v>
      </c>
      <c r="BC85" s="55" t="s">
        <v>68</v>
      </c>
      <c r="BD85" s="56" t="s">
        <v>69</v>
      </c>
      <c r="BE85" s="57"/>
    </row>
    <row r="86" spans="1:76" s="6" customFormat="1" ht="12" customHeight="1" x14ac:dyDescent="0.3">
      <c r="B86" s="19"/>
      <c r="AQ86" s="20"/>
      <c r="AS86" s="58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</row>
    <row r="87" spans="1:76" s="48" customFormat="1" ht="33" customHeight="1" x14ac:dyDescent="0.3">
      <c r="B87" s="49"/>
      <c r="C87" s="59" t="s">
        <v>70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82">
        <f>ROUND(SUM($AG$88:$AG$90),2)</f>
        <v>0</v>
      </c>
      <c r="AH87" s="183"/>
      <c r="AI87" s="183"/>
      <c r="AJ87" s="183"/>
      <c r="AK87" s="183"/>
      <c r="AL87" s="183"/>
      <c r="AM87" s="183"/>
      <c r="AN87" s="182">
        <f>SUM($AG$87,$AT$87)</f>
        <v>0</v>
      </c>
      <c r="AO87" s="183"/>
      <c r="AP87" s="183"/>
      <c r="AQ87" s="50"/>
      <c r="AS87" s="60">
        <f>ROUND(SUM($AS$88:$AS$90),2)</f>
        <v>0</v>
      </c>
      <c r="AT87" s="61">
        <f>ROUND(SUM($AV$87:$AW$87),2)</f>
        <v>0</v>
      </c>
      <c r="AU87" s="62" t="e">
        <f>ROUND(SUM($AU$88:$AU$90),5)</f>
        <v>#REF!</v>
      </c>
      <c r="AV87" s="61">
        <f>ROUND($AZ$87*$L$31,2)</f>
        <v>0</v>
      </c>
      <c r="AW87" s="61">
        <f>ROUND($BA$87*$L$32,2)</f>
        <v>0</v>
      </c>
      <c r="AX87" s="61">
        <f>ROUND($BB$87*$L$31,2)</f>
        <v>0</v>
      </c>
      <c r="AY87" s="61">
        <f>ROUND($BC$87*$L$32,2)</f>
        <v>0</v>
      </c>
      <c r="AZ87" s="61">
        <f>ROUND(SUM($AZ$88:$AZ$90),2)</f>
        <v>0</v>
      </c>
      <c r="BA87" s="61">
        <f>ROUND(SUM($BA$88:$BA$90),2)</f>
        <v>0</v>
      </c>
      <c r="BB87" s="61">
        <f>ROUND(SUM($BB$88:$BB$90),2)</f>
        <v>0</v>
      </c>
      <c r="BC87" s="61">
        <f>ROUND(SUM($BC$88:$BC$90),2)</f>
        <v>0</v>
      </c>
      <c r="BD87" s="63">
        <f>ROUND(SUM($BD$88:$BD$90),2)</f>
        <v>0</v>
      </c>
      <c r="BS87" s="48" t="s">
        <v>71</v>
      </c>
      <c r="BT87" s="48" t="s">
        <v>72</v>
      </c>
      <c r="BU87" s="64" t="s">
        <v>73</v>
      </c>
      <c r="BV87" s="48" t="s">
        <v>74</v>
      </c>
      <c r="BW87" s="48" t="s">
        <v>75</v>
      </c>
      <c r="BX87" s="48" t="s">
        <v>76</v>
      </c>
    </row>
    <row r="88" spans="1:76" s="65" customFormat="1" ht="28.5" customHeight="1" x14ac:dyDescent="0.3">
      <c r="A88" s="139" t="s">
        <v>547</v>
      </c>
      <c r="B88" s="66"/>
      <c r="C88" s="67"/>
      <c r="D88" s="176" t="s">
        <v>77</v>
      </c>
      <c r="E88" s="177"/>
      <c r="F88" s="177"/>
      <c r="G88" s="177"/>
      <c r="H88" s="177"/>
      <c r="I88" s="67"/>
      <c r="J88" s="176" t="s">
        <v>78</v>
      </c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4">
        <f>'01 - SO 01 Rekonstrukce h...'!$M$30</f>
        <v>0</v>
      </c>
      <c r="AH88" s="175"/>
      <c r="AI88" s="175"/>
      <c r="AJ88" s="175"/>
      <c r="AK88" s="175"/>
      <c r="AL88" s="175"/>
      <c r="AM88" s="175"/>
      <c r="AN88" s="174">
        <f>SUM($AG$88,$AT$88)</f>
        <v>0</v>
      </c>
      <c r="AO88" s="175"/>
      <c r="AP88" s="175"/>
      <c r="AQ88" s="68"/>
      <c r="AS88" s="69">
        <f>'01 - SO 01 Rekonstrukce h...'!$M$28</f>
        <v>0</v>
      </c>
      <c r="AT88" s="70">
        <f>ROUND(SUM($AV$88:$AW$88),2)</f>
        <v>0</v>
      </c>
      <c r="AU88" s="71" t="e">
        <f>'01 - SO 01 Rekonstrukce h...'!$W$125</f>
        <v>#REF!</v>
      </c>
      <c r="AV88" s="70">
        <f>'01 - SO 01 Rekonstrukce h...'!$M$32</f>
        <v>0</v>
      </c>
      <c r="AW88" s="70">
        <f>'01 - SO 01 Rekonstrukce h...'!$M$33</f>
        <v>0</v>
      </c>
      <c r="AX88" s="70">
        <f>'01 - SO 01 Rekonstrukce h...'!$M$34</f>
        <v>0</v>
      </c>
      <c r="AY88" s="70">
        <f>'01 - SO 01 Rekonstrukce h...'!$M$35</f>
        <v>0</v>
      </c>
      <c r="AZ88" s="70">
        <f>'01 - SO 01 Rekonstrukce h...'!$H$32</f>
        <v>0</v>
      </c>
      <c r="BA88" s="70">
        <f>'01 - SO 01 Rekonstrukce h...'!$H$33</f>
        <v>0</v>
      </c>
      <c r="BB88" s="70">
        <f>'01 - SO 01 Rekonstrukce h...'!$H$34</f>
        <v>0</v>
      </c>
      <c r="BC88" s="70">
        <f>'01 - SO 01 Rekonstrukce h...'!$H$35</f>
        <v>0</v>
      </c>
      <c r="BD88" s="72">
        <f>'01 - SO 01 Rekonstrukce h...'!$H$36</f>
        <v>0</v>
      </c>
      <c r="BT88" s="65" t="s">
        <v>19</v>
      </c>
      <c r="BV88" s="65" t="s">
        <v>74</v>
      </c>
      <c r="BW88" s="65" t="s">
        <v>79</v>
      </c>
      <c r="BX88" s="65" t="s">
        <v>75</v>
      </c>
    </row>
    <row r="89" spans="1:76" s="65" customFormat="1" ht="28.5" customHeight="1" x14ac:dyDescent="0.3">
      <c r="A89" s="139" t="s">
        <v>547</v>
      </c>
      <c r="B89" s="66"/>
      <c r="C89" s="67"/>
      <c r="D89" s="176" t="s">
        <v>80</v>
      </c>
      <c r="E89" s="177"/>
      <c r="F89" s="177"/>
      <c r="G89" s="177"/>
      <c r="H89" s="177"/>
      <c r="I89" s="67"/>
      <c r="J89" s="176" t="s">
        <v>81</v>
      </c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4">
        <f>'01.1 - ZTI'!$M$30</f>
        <v>0</v>
      </c>
      <c r="AH89" s="175"/>
      <c r="AI89" s="175"/>
      <c r="AJ89" s="175"/>
      <c r="AK89" s="175"/>
      <c r="AL89" s="175"/>
      <c r="AM89" s="175"/>
      <c r="AN89" s="174">
        <f>SUM($AG$89,$AT$89)</f>
        <v>0</v>
      </c>
      <c r="AO89" s="175"/>
      <c r="AP89" s="175"/>
      <c r="AQ89" s="68"/>
      <c r="AS89" s="69">
        <f>'01.1 - ZTI'!$M$28</f>
        <v>0</v>
      </c>
      <c r="AT89" s="70">
        <f>ROUND(SUM($AV$89:$AW$89),2)</f>
        <v>0</v>
      </c>
      <c r="AU89" s="71" t="e">
        <f>'01.1 - ZTI'!$W$116</f>
        <v>#REF!</v>
      </c>
      <c r="AV89" s="70">
        <f>'01.1 - ZTI'!$M$32</f>
        <v>0</v>
      </c>
      <c r="AW89" s="70">
        <f>'01.1 - ZTI'!$M$33</f>
        <v>0</v>
      </c>
      <c r="AX89" s="70">
        <f>'01.1 - ZTI'!$M$34</f>
        <v>0</v>
      </c>
      <c r="AY89" s="70">
        <f>'01.1 - ZTI'!$M$35</f>
        <v>0</v>
      </c>
      <c r="AZ89" s="70">
        <f>'01.1 - ZTI'!$H$32</f>
        <v>0</v>
      </c>
      <c r="BA89" s="70">
        <f>'01.1 - ZTI'!$H$33</f>
        <v>0</v>
      </c>
      <c r="BB89" s="70">
        <f>'01.1 - ZTI'!$H$34</f>
        <v>0</v>
      </c>
      <c r="BC89" s="70">
        <f>'01.1 - ZTI'!$H$35</f>
        <v>0</v>
      </c>
      <c r="BD89" s="72">
        <f>'01.1 - ZTI'!$H$36</f>
        <v>0</v>
      </c>
      <c r="BT89" s="65" t="s">
        <v>19</v>
      </c>
      <c r="BV89" s="65" t="s">
        <v>74</v>
      </c>
      <c r="BW89" s="65" t="s">
        <v>82</v>
      </c>
      <c r="BX89" s="65" t="s">
        <v>75</v>
      </c>
    </row>
    <row r="90" spans="1:76" s="65" customFormat="1" ht="28.5" customHeight="1" x14ac:dyDescent="0.3">
      <c r="A90" s="139" t="s">
        <v>547</v>
      </c>
      <c r="B90" s="66"/>
      <c r="C90" s="67"/>
      <c r="D90" s="176" t="s">
        <v>83</v>
      </c>
      <c r="E90" s="177"/>
      <c r="F90" s="177"/>
      <c r="G90" s="177"/>
      <c r="H90" s="177"/>
      <c r="I90" s="67"/>
      <c r="J90" s="176" t="s">
        <v>84</v>
      </c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4">
        <f>'101 - VON'!$M$30</f>
        <v>0</v>
      </c>
      <c r="AH90" s="175"/>
      <c r="AI90" s="175"/>
      <c r="AJ90" s="175"/>
      <c r="AK90" s="175"/>
      <c r="AL90" s="175"/>
      <c r="AM90" s="175"/>
      <c r="AN90" s="174">
        <f>SUM($AG$90,$AT$90)</f>
        <v>0</v>
      </c>
      <c r="AO90" s="175"/>
      <c r="AP90" s="175"/>
      <c r="AQ90" s="68"/>
      <c r="AS90" s="73">
        <f>'101 - VON'!$M$28</f>
        <v>0</v>
      </c>
      <c r="AT90" s="74">
        <f>ROUND(SUM($AV$90:$AW$90),2)</f>
        <v>0</v>
      </c>
      <c r="AU90" s="75">
        <f>'101 - VON'!$W$111</f>
        <v>0</v>
      </c>
      <c r="AV90" s="74">
        <f>'101 - VON'!$M$32</f>
        <v>0</v>
      </c>
      <c r="AW90" s="74">
        <f>'101 - VON'!$M$33</f>
        <v>0</v>
      </c>
      <c r="AX90" s="74">
        <f>'101 - VON'!$M$34</f>
        <v>0</v>
      </c>
      <c r="AY90" s="74">
        <f>'101 - VON'!$M$35</f>
        <v>0</v>
      </c>
      <c r="AZ90" s="74">
        <f>'101 - VON'!$H$32</f>
        <v>0</v>
      </c>
      <c r="BA90" s="74">
        <f>'101 - VON'!$H$33</f>
        <v>0</v>
      </c>
      <c r="BB90" s="74">
        <f>'101 - VON'!$H$34</f>
        <v>0</v>
      </c>
      <c r="BC90" s="74">
        <f>'101 - VON'!$H$35</f>
        <v>0</v>
      </c>
      <c r="BD90" s="76">
        <f>'101 - VON'!$H$36</f>
        <v>0</v>
      </c>
      <c r="BT90" s="65" t="s">
        <v>19</v>
      </c>
      <c r="BV90" s="65" t="s">
        <v>74</v>
      </c>
      <c r="BW90" s="65" t="s">
        <v>85</v>
      </c>
      <c r="BX90" s="65" t="s">
        <v>75</v>
      </c>
    </row>
    <row r="91" spans="1:76" ht="14.25" customHeight="1" x14ac:dyDescent="0.3">
      <c r="B91" s="10"/>
      <c r="AQ91" s="11"/>
      <c r="AR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6" s="6" customFormat="1" ht="30.75" customHeight="1" x14ac:dyDescent="0.3">
      <c r="B92" s="19"/>
      <c r="C92" s="59" t="s">
        <v>86</v>
      </c>
      <c r="AG92" s="182">
        <v>0</v>
      </c>
      <c r="AH92" s="169"/>
      <c r="AI92" s="169"/>
      <c r="AJ92" s="169"/>
      <c r="AK92" s="169"/>
      <c r="AL92" s="169"/>
      <c r="AM92" s="169"/>
      <c r="AN92" s="182">
        <v>0</v>
      </c>
      <c r="AO92" s="169"/>
      <c r="AP92" s="169"/>
      <c r="AQ92" s="20"/>
      <c r="AS92" s="54" t="s">
        <v>87</v>
      </c>
      <c r="AT92" s="55" t="s">
        <v>88</v>
      </c>
      <c r="AU92" s="55" t="s">
        <v>36</v>
      </c>
      <c r="AV92" s="56" t="s">
        <v>59</v>
      </c>
      <c r="AW92" s="57"/>
    </row>
    <row r="93" spans="1:76" s="6" customFormat="1" ht="12" customHeight="1" x14ac:dyDescent="0.3">
      <c r="B93" s="19"/>
      <c r="AQ93" s="20"/>
      <c r="AS93" s="32"/>
      <c r="AT93" s="32"/>
      <c r="AU93" s="32"/>
      <c r="AV93" s="32"/>
    </row>
    <row r="94" spans="1:76" s="6" customFormat="1" ht="30.75" customHeight="1" x14ac:dyDescent="0.3">
      <c r="B94" s="19"/>
      <c r="C94" s="77" t="s">
        <v>89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179">
        <f>ROUND($AG$87+$AG$92,2)</f>
        <v>0</v>
      </c>
      <c r="AH94" s="180"/>
      <c r="AI94" s="180"/>
      <c r="AJ94" s="180"/>
      <c r="AK94" s="180"/>
      <c r="AL94" s="180"/>
      <c r="AM94" s="180"/>
      <c r="AN94" s="179">
        <f>$AN$87+$AN$92</f>
        <v>0</v>
      </c>
      <c r="AO94" s="180"/>
      <c r="AP94" s="180"/>
      <c r="AQ94" s="20"/>
    </row>
    <row r="95" spans="1:76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2"/>
    </row>
  </sheetData>
  <mergeCells count="53">
    <mergeCell ref="AG94:AM94"/>
    <mergeCell ref="AN94:AP94"/>
    <mergeCell ref="AR2:BE2"/>
    <mergeCell ref="AG87:AM87"/>
    <mergeCell ref="AN87:AP87"/>
    <mergeCell ref="AG92:AM92"/>
    <mergeCell ref="AN92:AP92"/>
    <mergeCell ref="AN90:AP90"/>
    <mergeCell ref="AG90:AM90"/>
    <mergeCell ref="AN88:AP88"/>
    <mergeCell ref="D90:H90"/>
    <mergeCell ref="J90:AF90"/>
    <mergeCell ref="AN89:AP89"/>
    <mergeCell ref="AG89:AM89"/>
    <mergeCell ref="D89:H89"/>
    <mergeCell ref="J89:AF89"/>
    <mergeCell ref="AG88:AM88"/>
    <mergeCell ref="D88:H88"/>
    <mergeCell ref="J88:AF88"/>
    <mergeCell ref="C85:G85"/>
    <mergeCell ref="I85:AF85"/>
    <mergeCell ref="AG85:AM85"/>
    <mergeCell ref="AN85:AP85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E23:AN23"/>
    <mergeCell ref="AK26:AO26"/>
    <mergeCell ref="AK27:AO27"/>
    <mergeCell ref="AK29:AO29"/>
    <mergeCell ref="C2:AP2"/>
    <mergeCell ref="C4:AP4"/>
    <mergeCell ref="K5:AO5"/>
    <mergeCell ref="K6:AO6"/>
  </mergeCells>
  <phoneticPr fontId="0" type="noConversion"/>
  <hyperlinks>
    <hyperlink ref="K1:S1" location="C2" tooltip="Souhrnný list stavby" display="1) Souhrnný list stavby"/>
    <hyperlink ref="W1:AF1" location="C87" tooltip="Rekapitulace objektů" display="2) Rekapitulace objektů"/>
    <hyperlink ref="A88" location="'01 - SO 01 Rekonstrukce h...'!C2" tooltip="01 - SO 01 Rekonstrukce h..." display="/"/>
    <hyperlink ref="A89" location="'01.1 - ZTI'!C2" tooltip="01.1 - ZTI" display="/"/>
    <hyperlink ref="A90" location="'101 - VON'!C2" tooltip="101 - VON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0"/>
  <sheetViews>
    <sheetView showGridLines="0" workbookViewId="0">
      <pane ySplit="1" topLeftCell="A220" activePane="bottomLeft" state="frozenSplit"/>
      <selection pane="bottomLeft" activeCell="AE257" sqref="AE257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1</v>
      </c>
      <c r="E1" s="141"/>
      <c r="F1" s="143" t="s">
        <v>548</v>
      </c>
      <c r="G1" s="143"/>
      <c r="H1" s="214" t="s">
        <v>549</v>
      </c>
      <c r="I1" s="214"/>
      <c r="J1" s="214"/>
      <c r="K1" s="214"/>
      <c r="L1" s="143" t="s">
        <v>550</v>
      </c>
      <c r="M1" s="141"/>
      <c r="N1" s="141"/>
      <c r="O1" s="142" t="s">
        <v>90</v>
      </c>
      <c r="P1" s="141"/>
      <c r="Q1" s="141"/>
      <c r="R1" s="141"/>
      <c r="S1" s="143" t="s">
        <v>551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57" t="s">
        <v>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1" t="s">
        <v>5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T2" s="2" t="s">
        <v>79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91</v>
      </c>
    </row>
    <row r="4" spans="1:256" s="2" customFormat="1" ht="37.5" customHeight="1" x14ac:dyDescent="0.3">
      <c r="B4" s="10"/>
      <c r="C4" s="158" t="s">
        <v>92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85" t="str">
        <f>'Rekapitulace stavby'!$K$6</f>
        <v>MŠ Ratibořická 2299 - Rekonstrukce hygienických zařízení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R6" s="11"/>
    </row>
    <row r="7" spans="1:256" s="6" customFormat="1" ht="33.75" customHeight="1" x14ac:dyDescent="0.3">
      <c r="B7" s="19"/>
      <c r="D7" s="15" t="s">
        <v>93</v>
      </c>
      <c r="F7" s="160" t="s">
        <v>94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R7" s="20"/>
    </row>
    <row r="8" spans="1:256" s="6" customFormat="1" ht="15" customHeight="1" x14ac:dyDescent="0.3">
      <c r="B8" s="19"/>
      <c r="D8" s="16" t="s">
        <v>17</v>
      </c>
      <c r="F8" s="14"/>
      <c r="M8" s="16" t="s">
        <v>18</v>
      </c>
      <c r="O8" s="14"/>
      <c r="R8" s="20"/>
    </row>
    <row r="9" spans="1:256" s="6" customFormat="1" ht="15" customHeight="1" x14ac:dyDescent="0.3">
      <c r="B9" s="19"/>
      <c r="D9" s="16" t="s">
        <v>20</v>
      </c>
      <c r="F9" s="14" t="s">
        <v>21</v>
      </c>
      <c r="M9" s="16" t="s">
        <v>22</v>
      </c>
      <c r="O9" s="184"/>
      <c r="P9" s="169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25</v>
      </c>
      <c r="M11" s="16" t="s">
        <v>26</v>
      </c>
      <c r="O11" s="159" t="str">
        <f>IF('Rekapitulace stavby'!$AN$10="","",'Rekapitulace stavby'!$AN$10)</f>
        <v/>
      </c>
      <c r="P11" s="169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27</v>
      </c>
      <c r="O12" s="159" t="str">
        <f>IF('Rekapitulace stavby'!$AN$11="","",'Rekapitulace stavby'!$AN$11)</f>
        <v/>
      </c>
      <c r="P12" s="169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28</v>
      </c>
      <c r="M14" s="16" t="s">
        <v>26</v>
      </c>
      <c r="O14" s="159" t="str">
        <f>IF('Rekapitulace stavby'!$AN$13="","",'Rekapitulace stavby'!$AN$13)</f>
        <v/>
      </c>
      <c r="P14" s="169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27</v>
      </c>
      <c r="O15" s="159" t="str">
        <f>IF('Rekapitulace stavby'!$AN$14="","",'Rekapitulace stavby'!$AN$14)</f>
        <v/>
      </c>
      <c r="P15" s="169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29</v>
      </c>
      <c r="M17" s="16" t="s">
        <v>26</v>
      </c>
      <c r="O17" s="159" t="str">
        <f>IF('Rekapitulace stavby'!$AN$16="","",'Rekapitulace stavby'!$AN$16)</f>
        <v/>
      </c>
      <c r="P17" s="169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27</v>
      </c>
      <c r="O18" s="159" t="str">
        <f>IF('Rekapitulace stavby'!$AN$17="","",'Rekapitulace stavby'!$AN$17)</f>
        <v/>
      </c>
      <c r="P18" s="169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31</v>
      </c>
      <c r="M20" s="16" t="s">
        <v>26</v>
      </c>
      <c r="O20" s="159" t="str">
        <f>IF('Rekapitulace stavby'!$AN$19="","",'Rekapitulace stavby'!$AN$19)</f>
        <v/>
      </c>
      <c r="P20" s="169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27</v>
      </c>
      <c r="O21" s="159" t="str">
        <f>IF('Rekapitulace stavby'!$AN$20="","",'Rekapitulace stavby'!$AN$20)</f>
        <v/>
      </c>
      <c r="P21" s="169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32</v>
      </c>
      <c r="R23" s="20"/>
    </row>
    <row r="24" spans="2:18" s="78" customFormat="1" ht="15.75" customHeight="1" x14ac:dyDescent="0.3">
      <c r="B24" s="79"/>
      <c r="E24" s="152"/>
      <c r="F24" s="186"/>
      <c r="G24" s="186"/>
      <c r="H24" s="186"/>
      <c r="I24" s="186"/>
      <c r="J24" s="186"/>
      <c r="K24" s="186"/>
      <c r="L24" s="186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95</v>
      </c>
      <c r="M27" s="154">
        <f>$N$88</f>
        <v>0</v>
      </c>
      <c r="N27" s="169"/>
      <c r="O27" s="169"/>
      <c r="P27" s="169"/>
      <c r="R27" s="20"/>
    </row>
    <row r="28" spans="2:18" s="6" customFormat="1" ht="15" customHeight="1" x14ac:dyDescent="0.3">
      <c r="B28" s="19"/>
      <c r="D28" s="18" t="s">
        <v>96</v>
      </c>
      <c r="M28" s="154">
        <f>$N$106</f>
        <v>0</v>
      </c>
      <c r="N28" s="169"/>
      <c r="O28" s="169"/>
      <c r="P28" s="169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35</v>
      </c>
      <c r="M30" s="188">
        <f>ROUND($M$27+$M$28,2)</f>
        <v>0</v>
      </c>
      <c r="N30" s="169"/>
      <c r="O30" s="169"/>
      <c r="P30" s="169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36</v>
      </c>
      <c r="E32" s="24" t="s">
        <v>37</v>
      </c>
      <c r="F32" s="83">
        <v>0.21</v>
      </c>
      <c r="G32" s="84" t="s">
        <v>38</v>
      </c>
      <c r="H32" s="187">
        <f>ROUND((SUM($BE$106:$BE$107)+SUM($BE$125:$BE$258)),2)</f>
        <v>0</v>
      </c>
      <c r="I32" s="169"/>
      <c r="J32" s="169"/>
      <c r="M32" s="187">
        <f>ROUND(ROUND((SUM($BE$106:$BE$107)+SUM($BE$125:$BE$258)),2)*$F$32,2)</f>
        <v>0</v>
      </c>
      <c r="N32" s="169"/>
      <c r="O32" s="169"/>
      <c r="P32" s="169"/>
      <c r="R32" s="20"/>
    </row>
    <row r="33" spans="2:18" s="6" customFormat="1" ht="15" customHeight="1" x14ac:dyDescent="0.3">
      <c r="B33" s="19"/>
      <c r="E33" s="24" t="s">
        <v>39</v>
      </c>
      <c r="F33" s="83">
        <v>0.15</v>
      </c>
      <c r="G33" s="84" t="s">
        <v>38</v>
      </c>
      <c r="H33" s="187">
        <f>ROUND((SUM($BF$106:$BF$107)+SUM($BF$125:$BF$258)),2)</f>
        <v>0</v>
      </c>
      <c r="I33" s="169"/>
      <c r="J33" s="169"/>
      <c r="M33" s="187">
        <f>ROUND(ROUND((SUM($BF$106:$BF$107)+SUM($BF$125:$BF$258)),2)*$F$33,2)</f>
        <v>0</v>
      </c>
      <c r="N33" s="169"/>
      <c r="O33" s="169"/>
      <c r="P33" s="169"/>
      <c r="R33" s="20"/>
    </row>
    <row r="34" spans="2:18" s="6" customFormat="1" ht="15" hidden="1" customHeight="1" x14ac:dyDescent="0.3">
      <c r="B34" s="19"/>
      <c r="E34" s="24" t="s">
        <v>40</v>
      </c>
      <c r="F34" s="83">
        <v>0.21</v>
      </c>
      <c r="G34" s="84" t="s">
        <v>38</v>
      </c>
      <c r="H34" s="187">
        <f>ROUND((SUM($BG$106:$BG$107)+SUM($BG$125:$BG$258)),2)</f>
        <v>0</v>
      </c>
      <c r="I34" s="169"/>
      <c r="J34" s="169"/>
      <c r="M34" s="187">
        <v>0</v>
      </c>
      <c r="N34" s="169"/>
      <c r="O34" s="169"/>
      <c r="P34" s="169"/>
      <c r="R34" s="20"/>
    </row>
    <row r="35" spans="2:18" s="6" customFormat="1" ht="15" hidden="1" customHeight="1" x14ac:dyDescent="0.3">
      <c r="B35" s="19"/>
      <c r="E35" s="24" t="s">
        <v>41</v>
      </c>
      <c r="F35" s="83">
        <v>0.15</v>
      </c>
      <c r="G35" s="84" t="s">
        <v>38</v>
      </c>
      <c r="H35" s="187">
        <f>ROUND((SUM($BH$106:$BH$107)+SUM($BH$125:$BH$258)),2)</f>
        <v>0</v>
      </c>
      <c r="I35" s="169"/>
      <c r="J35" s="169"/>
      <c r="M35" s="187">
        <v>0</v>
      </c>
      <c r="N35" s="169"/>
      <c r="O35" s="169"/>
      <c r="P35" s="169"/>
      <c r="R35" s="20"/>
    </row>
    <row r="36" spans="2:18" s="6" customFormat="1" ht="15" hidden="1" customHeight="1" x14ac:dyDescent="0.3">
      <c r="B36" s="19"/>
      <c r="E36" s="24" t="s">
        <v>42</v>
      </c>
      <c r="F36" s="83">
        <v>0</v>
      </c>
      <c r="G36" s="84" t="s">
        <v>38</v>
      </c>
      <c r="H36" s="187">
        <f>ROUND((SUM($BI$106:$BI$107)+SUM($BI$125:$BI$258)),2)</f>
        <v>0</v>
      </c>
      <c r="I36" s="169"/>
      <c r="J36" s="169"/>
      <c r="M36" s="187">
        <v>0</v>
      </c>
      <c r="N36" s="169"/>
      <c r="O36" s="169"/>
      <c r="P36" s="169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43</v>
      </c>
      <c r="E38" s="29"/>
      <c r="F38" s="29"/>
      <c r="G38" s="85" t="s">
        <v>44</v>
      </c>
      <c r="H38" s="30" t="s">
        <v>45</v>
      </c>
      <c r="I38" s="29"/>
      <c r="J38" s="29"/>
      <c r="K38" s="29"/>
      <c r="L38" s="166">
        <f>SUM($M$30:$M$36)</f>
        <v>0</v>
      </c>
      <c r="M38" s="165"/>
      <c r="N38" s="165"/>
      <c r="O38" s="165"/>
      <c r="P38" s="167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46</v>
      </c>
      <c r="E50" s="32"/>
      <c r="F50" s="32"/>
      <c r="G50" s="32"/>
      <c r="H50" s="33"/>
      <c r="J50" s="31" t="s">
        <v>47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48</v>
      </c>
      <c r="E59" s="37"/>
      <c r="F59" s="37"/>
      <c r="G59" s="38" t="s">
        <v>49</v>
      </c>
      <c r="H59" s="39"/>
      <c r="J59" s="36" t="s">
        <v>48</v>
      </c>
      <c r="K59" s="37"/>
      <c r="L59" s="37"/>
      <c r="M59" s="37"/>
      <c r="N59" s="38" t="s">
        <v>49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50</v>
      </c>
      <c r="E61" s="32"/>
      <c r="F61" s="32"/>
      <c r="G61" s="32"/>
      <c r="H61" s="33"/>
      <c r="J61" s="31" t="s">
        <v>51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48</v>
      </c>
      <c r="E70" s="37"/>
      <c r="F70" s="37"/>
      <c r="G70" s="38" t="s">
        <v>49</v>
      </c>
      <c r="H70" s="39"/>
      <c r="J70" s="36" t="s">
        <v>48</v>
      </c>
      <c r="K70" s="37"/>
      <c r="L70" s="37"/>
      <c r="M70" s="37"/>
      <c r="N70" s="38" t="s">
        <v>49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58" t="s">
        <v>97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85" t="str">
        <f>$F$6</f>
        <v>MŠ Ratibořická 2299 - Rekonstrukce hygienických zařízení</v>
      </c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R78" s="20"/>
    </row>
    <row r="79" spans="2:18" s="6" customFormat="1" ht="37.5" customHeight="1" x14ac:dyDescent="0.3">
      <c r="B79" s="19"/>
      <c r="C79" s="48" t="s">
        <v>93</v>
      </c>
      <c r="F79" s="170" t="str">
        <f>$F$7</f>
        <v>01 - SO 01 Rekonstrukce hygienických zařizení</v>
      </c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20</v>
      </c>
      <c r="F81" s="14" t="str">
        <f>$F$9</f>
        <v xml:space="preserve"> </v>
      </c>
      <c r="K81" s="16" t="s">
        <v>22</v>
      </c>
      <c r="M81" s="184" t="str">
        <f>IF($O$9="","",$O$9)</f>
        <v/>
      </c>
      <c r="N81" s="169"/>
      <c r="O81" s="169"/>
      <c r="P81" s="169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25</v>
      </c>
      <c r="F83" s="14" t="str">
        <f>$E$12</f>
        <v xml:space="preserve"> </v>
      </c>
      <c r="K83" s="16" t="s">
        <v>29</v>
      </c>
      <c r="M83" s="159" t="str">
        <f>$E$18</f>
        <v xml:space="preserve"> </v>
      </c>
      <c r="N83" s="169"/>
      <c r="O83" s="169"/>
      <c r="P83" s="169"/>
      <c r="Q83" s="169"/>
      <c r="R83" s="20"/>
    </row>
    <row r="84" spans="2:47" s="6" customFormat="1" ht="15" customHeight="1" x14ac:dyDescent="0.3">
      <c r="B84" s="19"/>
      <c r="C84" s="16" t="s">
        <v>28</v>
      </c>
      <c r="F84" s="14" t="str">
        <f>IF($E$15="","",$E$15)</f>
        <v xml:space="preserve"> </v>
      </c>
      <c r="K84" s="16" t="s">
        <v>31</v>
      </c>
      <c r="M84" s="159" t="str">
        <f>$E$21</f>
        <v xml:space="preserve"> </v>
      </c>
      <c r="N84" s="169"/>
      <c r="O84" s="169"/>
      <c r="P84" s="169"/>
      <c r="Q84" s="169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192" t="s">
        <v>98</v>
      </c>
      <c r="D86" s="180"/>
      <c r="E86" s="180"/>
      <c r="F86" s="180"/>
      <c r="G86" s="180"/>
      <c r="H86" s="27"/>
      <c r="I86" s="27"/>
      <c r="J86" s="27"/>
      <c r="K86" s="27"/>
      <c r="L86" s="27"/>
      <c r="M86" s="27"/>
      <c r="N86" s="192" t="s">
        <v>99</v>
      </c>
      <c r="O86" s="169"/>
      <c r="P86" s="169"/>
      <c r="Q86" s="169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100</v>
      </c>
      <c r="N88" s="182">
        <f>$N$125</f>
        <v>0</v>
      </c>
      <c r="O88" s="169"/>
      <c r="P88" s="169"/>
      <c r="Q88" s="169"/>
      <c r="R88" s="20"/>
      <c r="AU88" s="6" t="s">
        <v>101</v>
      </c>
    </row>
    <row r="89" spans="2:47" s="64" customFormat="1" ht="25.5" customHeight="1" x14ac:dyDescent="0.3">
      <c r="B89" s="86"/>
      <c r="D89" s="87" t="s">
        <v>102</v>
      </c>
      <c r="N89" s="189">
        <f>$N$126</f>
        <v>0</v>
      </c>
      <c r="O89" s="190"/>
      <c r="P89" s="190"/>
      <c r="Q89" s="190"/>
      <c r="R89" s="88"/>
    </row>
    <row r="90" spans="2:47" s="81" customFormat="1" ht="21" customHeight="1" x14ac:dyDescent="0.3">
      <c r="B90" s="89"/>
      <c r="D90" s="90" t="s">
        <v>103</v>
      </c>
      <c r="N90" s="191">
        <f>$N$127</f>
        <v>0</v>
      </c>
      <c r="O90" s="190"/>
      <c r="P90" s="190"/>
      <c r="Q90" s="190"/>
      <c r="R90" s="91"/>
    </row>
    <row r="91" spans="2:47" s="81" customFormat="1" ht="21" customHeight="1" x14ac:dyDescent="0.3">
      <c r="B91" s="89"/>
      <c r="D91" s="90" t="s">
        <v>104</v>
      </c>
      <c r="N91" s="191">
        <f>$N$131</f>
        <v>0</v>
      </c>
      <c r="O91" s="190"/>
      <c r="P91" s="190"/>
      <c r="Q91" s="190"/>
      <c r="R91" s="91"/>
    </row>
    <row r="92" spans="2:47" s="81" customFormat="1" ht="21" customHeight="1" x14ac:dyDescent="0.3">
      <c r="B92" s="89"/>
      <c r="D92" s="90" t="s">
        <v>105</v>
      </c>
      <c r="N92" s="191">
        <f>$N$143</f>
        <v>0</v>
      </c>
      <c r="O92" s="190"/>
      <c r="P92" s="190"/>
      <c r="Q92" s="190"/>
      <c r="R92" s="91"/>
    </row>
    <row r="93" spans="2:47" s="81" customFormat="1" ht="21" customHeight="1" x14ac:dyDescent="0.3">
      <c r="B93" s="89"/>
      <c r="D93" s="90" t="s">
        <v>106</v>
      </c>
      <c r="N93" s="191">
        <f>$N$161</f>
        <v>0</v>
      </c>
      <c r="O93" s="190"/>
      <c r="P93" s="190"/>
      <c r="Q93" s="190"/>
      <c r="R93" s="91"/>
    </row>
    <row r="94" spans="2:47" s="81" customFormat="1" ht="21" customHeight="1" x14ac:dyDescent="0.3">
      <c r="B94" s="89"/>
      <c r="D94" s="90" t="s">
        <v>107</v>
      </c>
      <c r="N94" s="191">
        <f>$N$168</f>
        <v>0</v>
      </c>
      <c r="O94" s="190"/>
      <c r="P94" s="190"/>
      <c r="Q94" s="190"/>
      <c r="R94" s="91"/>
    </row>
    <row r="95" spans="2:47" s="64" customFormat="1" ht="25.5" customHeight="1" x14ac:dyDescent="0.3">
      <c r="B95" s="86"/>
      <c r="D95" s="87" t="s">
        <v>108</v>
      </c>
      <c r="N95" s="189">
        <f>$N$170</f>
        <v>0</v>
      </c>
      <c r="O95" s="190"/>
      <c r="P95" s="190"/>
      <c r="Q95" s="190"/>
      <c r="R95" s="88"/>
    </row>
    <row r="96" spans="2:47" s="81" customFormat="1" ht="21" customHeight="1" x14ac:dyDescent="0.3">
      <c r="B96" s="89"/>
      <c r="D96" s="90" t="s">
        <v>109</v>
      </c>
      <c r="N96" s="191">
        <f>$N$171</f>
        <v>0</v>
      </c>
      <c r="O96" s="190"/>
      <c r="P96" s="190"/>
      <c r="Q96" s="190"/>
      <c r="R96" s="91"/>
    </row>
    <row r="97" spans="2:21" s="81" customFormat="1" ht="21" customHeight="1" x14ac:dyDescent="0.3">
      <c r="B97" s="89"/>
      <c r="D97" s="90" t="s">
        <v>110</v>
      </c>
      <c r="N97" s="191">
        <f>$N$176</f>
        <v>0</v>
      </c>
      <c r="O97" s="190"/>
      <c r="P97" s="190"/>
      <c r="Q97" s="190"/>
      <c r="R97" s="91"/>
    </row>
    <row r="98" spans="2:21" s="81" customFormat="1" ht="21" customHeight="1" x14ac:dyDescent="0.3">
      <c r="B98" s="89"/>
      <c r="D98" s="90" t="s">
        <v>111</v>
      </c>
      <c r="N98" s="191">
        <f>$N$180</f>
        <v>0</v>
      </c>
      <c r="O98" s="190"/>
      <c r="P98" s="190"/>
      <c r="Q98" s="190"/>
      <c r="R98" s="91"/>
    </row>
    <row r="99" spans="2:21" s="81" customFormat="1" ht="21" customHeight="1" x14ac:dyDescent="0.3">
      <c r="B99" s="89"/>
      <c r="D99" s="90" t="s">
        <v>112</v>
      </c>
      <c r="N99" s="191">
        <f>$N$207</f>
        <v>0</v>
      </c>
      <c r="O99" s="190"/>
      <c r="P99" s="190"/>
      <c r="Q99" s="190"/>
      <c r="R99" s="91"/>
    </row>
    <row r="100" spans="2:21" s="81" customFormat="1" ht="21" customHeight="1" x14ac:dyDescent="0.3">
      <c r="B100" s="89"/>
      <c r="D100" s="90" t="s">
        <v>113</v>
      </c>
      <c r="N100" s="191">
        <f>$N$212</f>
        <v>0</v>
      </c>
      <c r="O100" s="190"/>
      <c r="P100" s="190"/>
      <c r="Q100" s="190"/>
      <c r="R100" s="91"/>
    </row>
    <row r="101" spans="2:21" s="81" customFormat="1" ht="21" customHeight="1" x14ac:dyDescent="0.3">
      <c r="B101" s="89"/>
      <c r="D101" s="90" t="s">
        <v>114</v>
      </c>
      <c r="N101" s="191">
        <f>$N$217</f>
        <v>0</v>
      </c>
      <c r="O101" s="190"/>
      <c r="P101" s="190"/>
      <c r="Q101" s="190"/>
      <c r="R101" s="91"/>
    </row>
    <row r="102" spans="2:21" s="81" customFormat="1" ht="21" customHeight="1" x14ac:dyDescent="0.3">
      <c r="B102" s="89"/>
      <c r="D102" s="90" t="s">
        <v>115</v>
      </c>
      <c r="N102" s="191">
        <f>$N$232</f>
        <v>0</v>
      </c>
      <c r="O102" s="190"/>
      <c r="P102" s="190"/>
      <c r="Q102" s="190"/>
      <c r="R102" s="91"/>
    </row>
    <row r="103" spans="2:21" s="81" customFormat="1" ht="21" customHeight="1" x14ac:dyDescent="0.3">
      <c r="B103" s="89"/>
      <c r="D103" s="90" t="s">
        <v>116</v>
      </c>
      <c r="N103" s="191">
        <f>$N$245</f>
        <v>0</v>
      </c>
      <c r="O103" s="190"/>
      <c r="P103" s="190"/>
      <c r="Q103" s="190"/>
      <c r="R103" s="91"/>
    </row>
    <row r="104" spans="2:21" s="81" customFormat="1" ht="21" customHeight="1" x14ac:dyDescent="0.3">
      <c r="B104" s="89"/>
      <c r="D104" s="90" t="s">
        <v>117</v>
      </c>
      <c r="N104" s="191">
        <f>$N$254</f>
        <v>0</v>
      </c>
      <c r="O104" s="190"/>
      <c r="P104" s="190"/>
      <c r="Q104" s="190"/>
      <c r="R104" s="91"/>
    </row>
    <row r="105" spans="2:21" s="6" customFormat="1" ht="22.5" customHeight="1" x14ac:dyDescent="0.3">
      <c r="B105" s="19"/>
      <c r="R105" s="20"/>
    </row>
    <row r="106" spans="2:21" s="6" customFormat="1" ht="30" customHeight="1" x14ac:dyDescent="0.3">
      <c r="B106" s="19"/>
      <c r="C106" s="59" t="s">
        <v>118</v>
      </c>
      <c r="N106" s="182">
        <v>0</v>
      </c>
      <c r="O106" s="169"/>
      <c r="P106" s="169"/>
      <c r="Q106" s="169"/>
      <c r="R106" s="20"/>
      <c r="T106" s="92"/>
      <c r="U106" s="93" t="s">
        <v>36</v>
      </c>
    </row>
    <row r="107" spans="2:21" s="6" customFormat="1" ht="18.75" customHeight="1" x14ac:dyDescent="0.3">
      <c r="B107" s="19"/>
      <c r="R107" s="20"/>
    </row>
    <row r="108" spans="2:21" s="6" customFormat="1" ht="30" customHeight="1" x14ac:dyDescent="0.3">
      <c r="B108" s="19"/>
      <c r="C108" s="77" t="s">
        <v>89</v>
      </c>
      <c r="D108" s="27"/>
      <c r="E108" s="27"/>
      <c r="F108" s="27"/>
      <c r="G108" s="27"/>
      <c r="H108" s="27"/>
      <c r="I108" s="27"/>
      <c r="J108" s="27"/>
      <c r="K108" s="27"/>
      <c r="L108" s="179">
        <f>ROUND(SUM($N$88+$N$106),2)</f>
        <v>0</v>
      </c>
      <c r="M108" s="180"/>
      <c r="N108" s="180"/>
      <c r="O108" s="180"/>
      <c r="P108" s="180"/>
      <c r="Q108" s="180"/>
      <c r="R108" s="20"/>
    </row>
    <row r="109" spans="2:21" s="6" customFormat="1" ht="7.5" customHeight="1" x14ac:dyDescent="0.3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2"/>
    </row>
    <row r="113" spans="2:65" s="6" customFormat="1" ht="7.5" customHeight="1" x14ac:dyDescent="0.3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5"/>
    </row>
    <row r="114" spans="2:65" s="6" customFormat="1" ht="37.5" customHeight="1" x14ac:dyDescent="0.3">
      <c r="B114" s="19"/>
      <c r="C114" s="158" t="s">
        <v>119</v>
      </c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20"/>
    </row>
    <row r="115" spans="2:65" s="6" customFormat="1" ht="7.5" customHeight="1" x14ac:dyDescent="0.3">
      <c r="B115" s="19"/>
      <c r="R115" s="20"/>
    </row>
    <row r="116" spans="2:65" s="6" customFormat="1" ht="30.75" customHeight="1" x14ac:dyDescent="0.3">
      <c r="B116" s="19"/>
      <c r="C116" s="16" t="s">
        <v>14</v>
      </c>
      <c r="F116" s="185" t="str">
        <f>$F$6</f>
        <v>MŠ Ratibořická 2299 - Rekonstrukce hygienických zařízení</v>
      </c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R116" s="20"/>
    </row>
    <row r="117" spans="2:65" s="6" customFormat="1" ht="37.5" customHeight="1" x14ac:dyDescent="0.3">
      <c r="B117" s="19"/>
      <c r="C117" s="48" t="s">
        <v>93</v>
      </c>
      <c r="F117" s="170" t="str">
        <f>$F$7</f>
        <v>01 - SO 01 Rekonstrukce hygienických zařizení</v>
      </c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R117" s="20"/>
    </row>
    <row r="118" spans="2:65" s="6" customFormat="1" ht="7.5" customHeight="1" x14ac:dyDescent="0.3">
      <c r="B118" s="19"/>
      <c r="R118" s="20"/>
    </row>
    <row r="119" spans="2:65" s="6" customFormat="1" ht="18.75" customHeight="1" x14ac:dyDescent="0.3">
      <c r="B119" s="19"/>
      <c r="C119" s="16" t="s">
        <v>20</v>
      </c>
      <c r="F119" s="14" t="str">
        <f>$F$9</f>
        <v xml:space="preserve"> </v>
      </c>
      <c r="K119" s="16" t="s">
        <v>22</v>
      </c>
      <c r="M119" s="184" t="str">
        <f>IF($O$9="","",$O$9)</f>
        <v/>
      </c>
      <c r="N119" s="169"/>
      <c r="O119" s="169"/>
      <c r="P119" s="169"/>
      <c r="R119" s="20"/>
    </row>
    <row r="120" spans="2:65" s="6" customFormat="1" ht="7.5" customHeight="1" x14ac:dyDescent="0.3">
      <c r="B120" s="19"/>
      <c r="R120" s="20"/>
    </row>
    <row r="121" spans="2:65" s="6" customFormat="1" ht="15.75" customHeight="1" x14ac:dyDescent="0.3">
      <c r="B121" s="19"/>
      <c r="C121" s="16" t="s">
        <v>25</v>
      </c>
      <c r="F121" s="14" t="str">
        <f>$E$12</f>
        <v xml:space="preserve"> </v>
      </c>
      <c r="K121" s="16" t="s">
        <v>29</v>
      </c>
      <c r="M121" s="159" t="str">
        <f>$E$18</f>
        <v xml:space="preserve"> </v>
      </c>
      <c r="N121" s="169"/>
      <c r="O121" s="169"/>
      <c r="P121" s="169"/>
      <c r="Q121" s="169"/>
      <c r="R121" s="20"/>
    </row>
    <row r="122" spans="2:65" s="6" customFormat="1" ht="15" customHeight="1" x14ac:dyDescent="0.3">
      <c r="B122" s="19"/>
      <c r="C122" s="16" t="s">
        <v>28</v>
      </c>
      <c r="F122" s="14" t="str">
        <f>IF($E$15="","",$E$15)</f>
        <v xml:space="preserve"> </v>
      </c>
      <c r="K122" s="16" t="s">
        <v>31</v>
      </c>
      <c r="M122" s="159" t="str">
        <f>$E$21</f>
        <v xml:space="preserve"> </v>
      </c>
      <c r="N122" s="169"/>
      <c r="O122" s="169"/>
      <c r="P122" s="169"/>
      <c r="Q122" s="169"/>
      <c r="R122" s="20"/>
    </row>
    <row r="123" spans="2:65" s="6" customFormat="1" ht="11.25" customHeight="1" x14ac:dyDescent="0.3">
      <c r="B123" s="19"/>
      <c r="R123" s="20"/>
    </row>
    <row r="124" spans="2:65" s="94" customFormat="1" ht="30" customHeight="1" x14ac:dyDescent="0.3">
      <c r="B124" s="95"/>
      <c r="C124" s="96" t="s">
        <v>120</v>
      </c>
      <c r="D124" s="97" t="s">
        <v>121</v>
      </c>
      <c r="E124" s="97" t="s">
        <v>54</v>
      </c>
      <c r="F124" s="198" t="s">
        <v>122</v>
      </c>
      <c r="G124" s="199"/>
      <c r="H124" s="199"/>
      <c r="I124" s="199"/>
      <c r="J124" s="97" t="s">
        <v>123</v>
      </c>
      <c r="K124" s="97" t="s">
        <v>124</v>
      </c>
      <c r="L124" s="198" t="s">
        <v>125</v>
      </c>
      <c r="M124" s="199"/>
      <c r="N124" s="198" t="s">
        <v>126</v>
      </c>
      <c r="O124" s="199"/>
      <c r="P124" s="199"/>
      <c r="Q124" s="200"/>
      <c r="R124" s="98"/>
      <c r="T124" s="54" t="s">
        <v>127</v>
      </c>
      <c r="U124" s="55" t="s">
        <v>36</v>
      </c>
      <c r="V124" s="55" t="s">
        <v>128</v>
      </c>
      <c r="W124" s="55" t="s">
        <v>129</v>
      </c>
      <c r="X124" s="55" t="s">
        <v>130</v>
      </c>
      <c r="Y124" s="55" t="s">
        <v>131</v>
      </c>
      <c r="Z124" s="55" t="s">
        <v>132</v>
      </c>
      <c r="AA124" s="56" t="s">
        <v>133</v>
      </c>
    </row>
    <row r="125" spans="2:65" s="6" customFormat="1" ht="30" customHeight="1" x14ac:dyDescent="0.35">
      <c r="B125" s="19"/>
      <c r="C125" s="59" t="s">
        <v>95</v>
      </c>
      <c r="N125" s="215">
        <f>N126+N170</f>
        <v>0</v>
      </c>
      <c r="O125" s="169"/>
      <c r="P125" s="169"/>
      <c r="Q125" s="169"/>
      <c r="R125" s="20"/>
      <c r="T125" s="58"/>
      <c r="U125" s="32"/>
      <c r="V125" s="32"/>
      <c r="W125" s="99" t="e">
        <f>$W$126+$W$170</f>
        <v>#REF!</v>
      </c>
      <c r="X125" s="32"/>
      <c r="Y125" s="99" t="e">
        <f>$Y$126+$Y$170</f>
        <v>#REF!</v>
      </c>
      <c r="Z125" s="32"/>
      <c r="AA125" s="100" t="e">
        <f>$AA$126+$AA$170</f>
        <v>#REF!</v>
      </c>
      <c r="AT125" s="6" t="s">
        <v>71</v>
      </c>
      <c r="AU125" s="6" t="s">
        <v>101</v>
      </c>
      <c r="BK125" s="101" t="e">
        <f>$BK$126+$BK$170</f>
        <v>#REF!</v>
      </c>
    </row>
    <row r="126" spans="2:65" s="102" customFormat="1" ht="37.5" customHeight="1" x14ac:dyDescent="0.35">
      <c r="B126" s="103"/>
      <c r="D126" s="104" t="s">
        <v>102</v>
      </c>
      <c r="E126" s="104"/>
      <c r="F126" s="104"/>
      <c r="G126" s="104"/>
      <c r="H126" s="104"/>
      <c r="I126" s="104"/>
      <c r="J126" s="104"/>
      <c r="K126" s="104"/>
      <c r="L126" s="104"/>
      <c r="M126" s="104"/>
      <c r="N126" s="212">
        <f>$BK$126</f>
        <v>0</v>
      </c>
      <c r="O126" s="212"/>
      <c r="P126" s="212"/>
      <c r="Q126" s="212"/>
      <c r="R126" s="106"/>
      <c r="T126" s="107"/>
      <c r="W126" s="108">
        <f>$W$127+$W$131+$W$143+$W$161+$W$168</f>
        <v>236.79800099999997</v>
      </c>
      <c r="Y126" s="108">
        <f>$Y$127+$Y$131+$Y$143+$Y$161+$Y$168</f>
        <v>9.3487534000000014</v>
      </c>
      <c r="AA126" s="109">
        <f>$AA$127+$AA$131+$AA$143+$AA$161+$AA$168</f>
        <v>24.542860000000001</v>
      </c>
      <c r="AR126" s="105" t="s">
        <v>19</v>
      </c>
      <c r="AT126" s="105" t="s">
        <v>71</v>
      </c>
      <c r="AU126" s="105" t="s">
        <v>72</v>
      </c>
      <c r="AY126" s="105" t="s">
        <v>134</v>
      </c>
      <c r="BK126" s="110">
        <f>$BK$127+$BK$131+$BK$143+$BK$161+$BK$168</f>
        <v>0</v>
      </c>
    </row>
    <row r="127" spans="2:65" s="102" customFormat="1" ht="21" customHeight="1" x14ac:dyDescent="0.3">
      <c r="B127" s="103"/>
      <c r="D127" s="111" t="s">
        <v>103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210">
        <f>$BK$127</f>
        <v>0</v>
      </c>
      <c r="O127" s="211"/>
      <c r="P127" s="211"/>
      <c r="Q127" s="211"/>
      <c r="R127" s="106"/>
      <c r="T127" s="107"/>
      <c r="W127" s="108">
        <f>SUM($W$128:$W$130)</f>
        <v>4.62</v>
      </c>
      <c r="Y127" s="108">
        <f>SUM($Y$128:$Y$130)</f>
        <v>0.87517500000000004</v>
      </c>
      <c r="AA127" s="109">
        <f>SUM($AA$128:$AA$130)</f>
        <v>0</v>
      </c>
      <c r="AR127" s="105" t="s">
        <v>19</v>
      </c>
      <c r="AT127" s="105" t="s">
        <v>71</v>
      </c>
      <c r="AU127" s="105" t="s">
        <v>19</v>
      </c>
      <c r="AY127" s="105" t="s">
        <v>134</v>
      </c>
      <c r="BK127" s="110">
        <f>SUM($BK$128:$BK$130)</f>
        <v>0</v>
      </c>
    </row>
    <row r="128" spans="2:65" s="6" customFormat="1" ht="21" customHeight="1" x14ac:dyDescent="0.3">
      <c r="B128" s="19"/>
      <c r="C128" s="112" t="s">
        <v>91</v>
      </c>
      <c r="D128" s="112" t="s">
        <v>135</v>
      </c>
      <c r="E128" s="113" t="s">
        <v>140</v>
      </c>
      <c r="F128" s="193" t="s">
        <v>141</v>
      </c>
      <c r="G128" s="194"/>
      <c r="H128" s="194"/>
      <c r="I128" s="194"/>
      <c r="J128" s="114" t="s">
        <v>136</v>
      </c>
      <c r="K128" s="115">
        <v>7.5</v>
      </c>
      <c r="L128" s="195">
        <v>0</v>
      </c>
      <c r="M128" s="194"/>
      <c r="N128" s="196">
        <f>ROUND($L$128*$K$128,2)</f>
        <v>0</v>
      </c>
      <c r="O128" s="197"/>
      <c r="P128" s="197"/>
      <c r="Q128" s="197"/>
      <c r="R128" s="20"/>
      <c r="T128" s="116"/>
      <c r="U128" s="25" t="s">
        <v>37</v>
      </c>
      <c r="V128" s="117">
        <v>0.61599999999999999</v>
      </c>
      <c r="W128" s="117">
        <f>$V$128*$K$128</f>
        <v>4.62</v>
      </c>
      <c r="X128" s="117">
        <v>0.11669</v>
      </c>
      <c r="Y128" s="117">
        <f>$X$128*$K$128</f>
        <v>0.87517500000000004</v>
      </c>
      <c r="Z128" s="117">
        <v>0</v>
      </c>
      <c r="AA128" s="118">
        <f>$Z$128*$K$128</f>
        <v>0</v>
      </c>
      <c r="AR128" s="6" t="s">
        <v>137</v>
      </c>
      <c r="AT128" s="6" t="s">
        <v>135</v>
      </c>
      <c r="AU128" s="6" t="s">
        <v>91</v>
      </c>
      <c r="AY128" s="6" t="s">
        <v>134</v>
      </c>
      <c r="BE128" s="119">
        <f>IF($U$128="základní",$N$128,0)</f>
        <v>0</v>
      </c>
      <c r="BF128" s="119">
        <f>IF($U$128="snížená",$N$128,0)</f>
        <v>0</v>
      </c>
      <c r="BG128" s="119">
        <f>IF($U$128="zákl. přenesená",$N$128,0)</f>
        <v>0</v>
      </c>
      <c r="BH128" s="119">
        <f>IF($U$128="sníž. přenesená",$N$128,0)</f>
        <v>0</v>
      </c>
      <c r="BI128" s="119">
        <f>IF($U$128="nulová",$N$128,0)</f>
        <v>0</v>
      </c>
      <c r="BJ128" s="6" t="s">
        <v>19</v>
      </c>
      <c r="BK128" s="119">
        <f>ROUND($L$128*$K$128,2)</f>
        <v>0</v>
      </c>
      <c r="BL128" s="6" t="s">
        <v>137</v>
      </c>
      <c r="BM128" s="6" t="s">
        <v>142</v>
      </c>
    </row>
    <row r="129" spans="2:65" s="6" customFormat="1" ht="24.75" customHeight="1" x14ac:dyDescent="0.3">
      <c r="B129" s="120"/>
      <c r="E129" s="121"/>
      <c r="F129" s="201" t="s">
        <v>564</v>
      </c>
      <c r="G129" s="202"/>
      <c r="H129" s="202"/>
      <c r="I129" s="202"/>
      <c r="K129" s="122">
        <v>7.5</v>
      </c>
      <c r="R129" s="123"/>
      <c r="T129" s="124"/>
      <c r="AA129" s="125"/>
      <c r="AT129" s="121" t="s">
        <v>138</v>
      </c>
      <c r="AU129" s="121" t="s">
        <v>91</v>
      </c>
      <c r="AV129" s="121" t="s">
        <v>91</v>
      </c>
      <c r="AW129" s="121" t="s">
        <v>101</v>
      </c>
      <c r="AX129" s="121" t="s">
        <v>72</v>
      </c>
      <c r="AY129" s="121" t="s">
        <v>134</v>
      </c>
    </row>
    <row r="130" spans="2:65" s="6" customFormat="1" ht="18.75" customHeight="1" x14ac:dyDescent="0.3">
      <c r="B130" s="126"/>
      <c r="E130" s="127"/>
      <c r="F130" s="203" t="s">
        <v>139</v>
      </c>
      <c r="G130" s="204"/>
      <c r="H130" s="204"/>
      <c r="I130" s="204"/>
      <c r="K130" s="128">
        <f>K129</f>
        <v>7.5</v>
      </c>
      <c r="R130" s="129"/>
      <c r="T130" s="130"/>
      <c r="AA130" s="131"/>
      <c r="AT130" s="127" t="s">
        <v>138</v>
      </c>
      <c r="AU130" s="127" t="s">
        <v>91</v>
      </c>
      <c r="AV130" s="127" t="s">
        <v>137</v>
      </c>
      <c r="AW130" s="127" t="s">
        <v>101</v>
      </c>
      <c r="AX130" s="127" t="s">
        <v>19</v>
      </c>
      <c r="AY130" s="127" t="s">
        <v>134</v>
      </c>
    </row>
    <row r="131" spans="2:65" s="102" customFormat="1" ht="30.75" customHeight="1" x14ac:dyDescent="0.3">
      <c r="B131" s="103"/>
      <c r="D131" s="111" t="s">
        <v>104</v>
      </c>
      <c r="E131" s="111"/>
      <c r="F131" s="111"/>
      <c r="G131" s="111"/>
      <c r="H131" s="111"/>
      <c r="I131" s="111"/>
      <c r="J131" s="111"/>
      <c r="K131" s="111"/>
      <c r="L131" s="111"/>
      <c r="M131" s="111"/>
      <c r="N131" s="210">
        <f>$BK$131</f>
        <v>0</v>
      </c>
      <c r="O131" s="211"/>
      <c r="P131" s="211"/>
      <c r="Q131" s="211"/>
      <c r="R131" s="106"/>
      <c r="T131" s="107"/>
      <c r="W131" s="108">
        <f>SUM($W$132:$W$142)</f>
        <v>44.092039999999997</v>
      </c>
      <c r="Y131" s="108">
        <f>SUM($Y$132:$Y$142)</f>
        <v>8.4558700000000009</v>
      </c>
      <c r="AA131" s="109">
        <f>SUM($AA$132:$AA$142)</f>
        <v>0</v>
      </c>
      <c r="AR131" s="105" t="s">
        <v>19</v>
      </c>
      <c r="AT131" s="105" t="s">
        <v>71</v>
      </c>
      <c r="AU131" s="105" t="s">
        <v>19</v>
      </c>
      <c r="AY131" s="105" t="s">
        <v>134</v>
      </c>
      <c r="BK131" s="110">
        <f>SUM($BK$132:$BK$142)</f>
        <v>0</v>
      </c>
    </row>
    <row r="132" spans="2:65" s="6" customFormat="1" ht="27" customHeight="1" x14ac:dyDescent="0.3">
      <c r="B132" s="19"/>
      <c r="C132" s="112" t="s">
        <v>137</v>
      </c>
      <c r="D132" s="112" t="s">
        <v>135</v>
      </c>
      <c r="E132" s="113" t="s">
        <v>144</v>
      </c>
      <c r="F132" s="193" t="s">
        <v>145</v>
      </c>
      <c r="G132" s="194"/>
      <c r="H132" s="194"/>
      <c r="I132" s="194"/>
      <c r="J132" s="114" t="s">
        <v>136</v>
      </c>
      <c r="K132" s="115">
        <v>5</v>
      </c>
      <c r="L132" s="195">
        <v>0</v>
      </c>
      <c r="M132" s="194"/>
      <c r="N132" s="196">
        <f>ROUND($L$132*$K$132,2)</f>
        <v>0</v>
      </c>
      <c r="O132" s="197"/>
      <c r="P132" s="197"/>
      <c r="Q132" s="197"/>
      <c r="R132" s="20"/>
      <c r="T132" s="116"/>
      <c r="U132" s="25" t="s">
        <v>37</v>
      </c>
      <c r="V132" s="117">
        <v>0.56999999999999995</v>
      </c>
      <c r="W132" s="117">
        <f>$V$132*$K$132</f>
        <v>2.8499999999999996</v>
      </c>
      <c r="X132" s="117">
        <v>1.8380000000000001E-2</v>
      </c>
      <c r="Y132" s="117">
        <f>$X$132*$K$132</f>
        <v>9.1900000000000009E-2</v>
      </c>
      <c r="Z132" s="117">
        <v>0</v>
      </c>
      <c r="AA132" s="118">
        <f>$Z$132*$K$132</f>
        <v>0</v>
      </c>
      <c r="AR132" s="6" t="s">
        <v>137</v>
      </c>
      <c r="AT132" s="6" t="s">
        <v>135</v>
      </c>
      <c r="AU132" s="6" t="s">
        <v>91</v>
      </c>
      <c r="AY132" s="6" t="s">
        <v>134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19</v>
      </c>
      <c r="BK132" s="119">
        <f>ROUND($L$132*$K$132,2)</f>
        <v>0</v>
      </c>
      <c r="BL132" s="6" t="s">
        <v>137</v>
      </c>
      <c r="BM132" s="6" t="s">
        <v>146</v>
      </c>
    </row>
    <row r="133" spans="2:65" s="6" customFormat="1" ht="18.75" customHeight="1" x14ac:dyDescent="0.3">
      <c r="B133" s="120"/>
      <c r="E133" s="121"/>
      <c r="F133" s="201" t="s">
        <v>562</v>
      </c>
      <c r="G133" s="202"/>
      <c r="H133" s="202"/>
      <c r="I133" s="202"/>
      <c r="K133" s="122">
        <v>5</v>
      </c>
      <c r="R133" s="123"/>
      <c r="T133" s="124"/>
      <c r="AA133" s="125"/>
      <c r="AT133" s="121" t="s">
        <v>138</v>
      </c>
      <c r="AU133" s="121" t="s">
        <v>91</v>
      </c>
      <c r="AV133" s="121" t="s">
        <v>91</v>
      </c>
      <c r="AW133" s="121" t="s">
        <v>101</v>
      </c>
      <c r="AX133" s="121" t="s">
        <v>72</v>
      </c>
      <c r="AY133" s="121" t="s">
        <v>134</v>
      </c>
    </row>
    <row r="134" spans="2:65" s="6" customFormat="1" ht="18.75" customHeight="1" x14ac:dyDescent="0.3">
      <c r="B134" s="126"/>
      <c r="E134" s="127"/>
      <c r="F134" s="203" t="s">
        <v>139</v>
      </c>
      <c r="G134" s="204"/>
      <c r="H134" s="204"/>
      <c r="I134" s="204"/>
      <c r="K134" s="128">
        <f>K133</f>
        <v>5</v>
      </c>
      <c r="R134" s="129"/>
      <c r="T134" s="130"/>
      <c r="AA134" s="131"/>
      <c r="AT134" s="127" t="s">
        <v>138</v>
      </c>
      <c r="AU134" s="127" t="s">
        <v>91</v>
      </c>
      <c r="AV134" s="127" t="s">
        <v>137</v>
      </c>
      <c r="AW134" s="127" t="s">
        <v>101</v>
      </c>
      <c r="AX134" s="127" t="s">
        <v>19</v>
      </c>
      <c r="AY134" s="127" t="s">
        <v>134</v>
      </c>
    </row>
    <row r="135" spans="2:65" s="6" customFormat="1" ht="27" customHeight="1" x14ac:dyDescent="0.3">
      <c r="B135" s="19"/>
      <c r="C135" s="112" t="s">
        <v>148</v>
      </c>
      <c r="D135" s="112" t="s">
        <v>135</v>
      </c>
      <c r="E135" s="113" t="s">
        <v>149</v>
      </c>
      <c r="F135" s="193" t="s">
        <v>150</v>
      </c>
      <c r="G135" s="194"/>
      <c r="H135" s="194"/>
      <c r="I135" s="194"/>
      <c r="J135" s="114" t="s">
        <v>136</v>
      </c>
      <c r="K135" s="115">
        <v>7.5</v>
      </c>
      <c r="L135" s="195">
        <v>0</v>
      </c>
      <c r="M135" s="194"/>
      <c r="N135" s="196">
        <f>ROUND($L$135*$K$135,2)</f>
        <v>0</v>
      </c>
      <c r="O135" s="197"/>
      <c r="P135" s="197"/>
      <c r="Q135" s="197"/>
      <c r="R135" s="20"/>
      <c r="T135" s="116"/>
      <c r="U135" s="25" t="s">
        <v>37</v>
      </c>
      <c r="V135" s="117">
        <v>0.47</v>
      </c>
      <c r="W135" s="117">
        <f>$V$135*$K$135</f>
        <v>3.5249999999999999</v>
      </c>
      <c r="X135" s="117">
        <v>1.8380000000000001E-2</v>
      </c>
      <c r="Y135" s="117">
        <f>$X$135*$K$135</f>
        <v>0.13785</v>
      </c>
      <c r="Z135" s="117">
        <v>0</v>
      </c>
      <c r="AA135" s="118">
        <f>$Z$135*$K$135</f>
        <v>0</v>
      </c>
      <c r="AR135" s="6" t="s">
        <v>137</v>
      </c>
      <c r="AT135" s="6" t="s">
        <v>135</v>
      </c>
      <c r="AU135" s="6" t="s">
        <v>91</v>
      </c>
      <c r="AY135" s="6" t="s">
        <v>134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19</v>
      </c>
      <c r="BK135" s="119">
        <f>ROUND($L$135*$K$135,2)</f>
        <v>0</v>
      </c>
      <c r="BL135" s="6" t="s">
        <v>137</v>
      </c>
      <c r="BM135" s="6" t="s">
        <v>151</v>
      </c>
    </row>
    <row r="136" spans="2:65" s="6" customFormat="1" ht="46.5" customHeight="1" x14ac:dyDescent="0.3">
      <c r="B136" s="120"/>
      <c r="E136" s="121"/>
      <c r="F136" s="201" t="s">
        <v>564</v>
      </c>
      <c r="G136" s="202"/>
      <c r="H136" s="202"/>
      <c r="I136" s="202"/>
      <c r="K136" s="122">
        <v>7.5</v>
      </c>
      <c r="R136" s="123"/>
      <c r="T136" s="124"/>
      <c r="AA136" s="125"/>
      <c r="AT136" s="121" t="s">
        <v>138</v>
      </c>
      <c r="AU136" s="121" t="s">
        <v>91</v>
      </c>
      <c r="AV136" s="121" t="s">
        <v>91</v>
      </c>
      <c r="AW136" s="121" t="s">
        <v>101</v>
      </c>
      <c r="AX136" s="121" t="s">
        <v>72</v>
      </c>
      <c r="AY136" s="121" t="s">
        <v>134</v>
      </c>
    </row>
    <row r="137" spans="2:65" s="6" customFormat="1" ht="18.75" customHeight="1" x14ac:dyDescent="0.3">
      <c r="B137" s="126"/>
      <c r="E137" s="127"/>
      <c r="F137" s="203" t="s">
        <v>139</v>
      </c>
      <c r="G137" s="204"/>
      <c r="H137" s="204"/>
      <c r="I137" s="204"/>
      <c r="K137" s="128">
        <v>7.5</v>
      </c>
      <c r="R137" s="129"/>
      <c r="T137" s="130"/>
      <c r="AA137" s="131"/>
      <c r="AT137" s="127" t="s">
        <v>138</v>
      </c>
      <c r="AU137" s="127" t="s">
        <v>91</v>
      </c>
      <c r="AV137" s="127" t="s">
        <v>137</v>
      </c>
      <c r="AW137" s="127" t="s">
        <v>101</v>
      </c>
      <c r="AX137" s="127" t="s">
        <v>19</v>
      </c>
      <c r="AY137" s="127" t="s">
        <v>134</v>
      </c>
    </row>
    <row r="138" spans="2:65" s="6" customFormat="1" ht="27" customHeight="1" x14ac:dyDescent="0.3">
      <c r="B138" s="19"/>
      <c r="C138" s="112" t="s">
        <v>152</v>
      </c>
      <c r="D138" s="112" t="s">
        <v>135</v>
      </c>
      <c r="E138" s="113" t="s">
        <v>153</v>
      </c>
      <c r="F138" s="193" t="s">
        <v>154</v>
      </c>
      <c r="G138" s="194"/>
      <c r="H138" s="194"/>
      <c r="I138" s="194"/>
      <c r="J138" s="114" t="s">
        <v>136</v>
      </c>
      <c r="K138" s="115">
        <v>55.96</v>
      </c>
      <c r="L138" s="195">
        <v>0</v>
      </c>
      <c r="M138" s="194"/>
      <c r="N138" s="196">
        <f>ROUND($L$138*$K$138,2)</f>
        <v>0</v>
      </c>
      <c r="O138" s="197"/>
      <c r="P138" s="197"/>
      <c r="Q138" s="197"/>
      <c r="R138" s="20"/>
      <c r="T138" s="116"/>
      <c r="U138" s="25" t="s">
        <v>37</v>
      </c>
      <c r="V138" s="117">
        <v>0.41</v>
      </c>
      <c r="W138" s="117">
        <f>$V$138*$K$138</f>
        <v>22.9436</v>
      </c>
      <c r="X138" s="117">
        <v>7.5600000000000001E-2</v>
      </c>
      <c r="Y138" s="117">
        <f>$X$138*$K$138</f>
        <v>4.2305760000000001</v>
      </c>
      <c r="Z138" s="117">
        <v>0</v>
      </c>
      <c r="AA138" s="118">
        <f>$Z$138*$K$138</f>
        <v>0</v>
      </c>
      <c r="AR138" s="6" t="s">
        <v>137</v>
      </c>
      <c r="AT138" s="6" t="s">
        <v>135</v>
      </c>
      <c r="AU138" s="6" t="s">
        <v>91</v>
      </c>
      <c r="AY138" s="6" t="s">
        <v>134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19</v>
      </c>
      <c r="BK138" s="119">
        <f>ROUND($L$138*$K$138,2)</f>
        <v>0</v>
      </c>
      <c r="BL138" s="6" t="s">
        <v>137</v>
      </c>
      <c r="BM138" s="6" t="s">
        <v>155</v>
      </c>
    </row>
    <row r="139" spans="2:65" s="6" customFormat="1" ht="18.75" customHeight="1" x14ac:dyDescent="0.3">
      <c r="B139" s="120"/>
      <c r="E139" s="121"/>
      <c r="F139" s="201" t="s">
        <v>147</v>
      </c>
      <c r="G139" s="202"/>
      <c r="H139" s="202"/>
      <c r="I139" s="202"/>
      <c r="K139" s="122">
        <v>55.96</v>
      </c>
      <c r="R139" s="123"/>
      <c r="T139" s="124"/>
      <c r="AA139" s="125"/>
      <c r="AT139" s="121" t="s">
        <v>138</v>
      </c>
      <c r="AU139" s="121" t="s">
        <v>91</v>
      </c>
      <c r="AV139" s="121" t="s">
        <v>91</v>
      </c>
      <c r="AW139" s="121" t="s">
        <v>101</v>
      </c>
      <c r="AX139" s="121" t="s">
        <v>72</v>
      </c>
      <c r="AY139" s="121" t="s">
        <v>134</v>
      </c>
    </row>
    <row r="140" spans="2:65" s="6" customFormat="1" ht="18.75" customHeight="1" x14ac:dyDescent="0.3">
      <c r="B140" s="126"/>
      <c r="E140" s="127"/>
      <c r="F140" s="203" t="s">
        <v>139</v>
      </c>
      <c r="G140" s="204"/>
      <c r="H140" s="204"/>
      <c r="I140" s="204"/>
      <c r="K140" s="128">
        <v>55.96</v>
      </c>
      <c r="R140" s="129"/>
      <c r="T140" s="130"/>
      <c r="AA140" s="131"/>
      <c r="AT140" s="127" t="s">
        <v>138</v>
      </c>
      <c r="AU140" s="127" t="s">
        <v>91</v>
      </c>
      <c r="AV140" s="127" t="s">
        <v>137</v>
      </c>
      <c r="AW140" s="127" t="s">
        <v>101</v>
      </c>
      <c r="AX140" s="127" t="s">
        <v>19</v>
      </c>
      <c r="AY140" s="127" t="s">
        <v>134</v>
      </c>
    </row>
    <row r="141" spans="2:65" s="6" customFormat="1" ht="15.75" customHeight="1" x14ac:dyDescent="0.3">
      <c r="B141" s="19"/>
      <c r="C141" s="112" t="s">
        <v>156</v>
      </c>
      <c r="D141" s="112" t="s">
        <v>135</v>
      </c>
      <c r="E141" s="113" t="s">
        <v>157</v>
      </c>
      <c r="F141" s="193" t="s">
        <v>158</v>
      </c>
      <c r="G141" s="194"/>
      <c r="H141" s="194"/>
      <c r="I141" s="194"/>
      <c r="J141" s="114" t="s">
        <v>136</v>
      </c>
      <c r="K141" s="115">
        <v>55.96</v>
      </c>
      <c r="L141" s="195">
        <v>0</v>
      </c>
      <c r="M141" s="194"/>
      <c r="N141" s="196">
        <f>ROUND($L$141*$K$141,2)</f>
        <v>0</v>
      </c>
      <c r="O141" s="197"/>
      <c r="P141" s="197"/>
      <c r="Q141" s="197"/>
      <c r="R141" s="20"/>
      <c r="T141" s="116"/>
      <c r="U141" s="25" t="s">
        <v>37</v>
      </c>
      <c r="V141" s="117">
        <v>0.26400000000000001</v>
      </c>
      <c r="W141" s="117">
        <f>$V$141*$K$141</f>
        <v>14.773440000000001</v>
      </c>
      <c r="X141" s="117">
        <v>7.1400000000000005E-2</v>
      </c>
      <c r="Y141" s="117">
        <f>$X$141*$K$141</f>
        <v>3.9955440000000002</v>
      </c>
      <c r="Z141" s="117">
        <v>0</v>
      </c>
      <c r="AA141" s="118">
        <f>$Z$141*$K$141</f>
        <v>0</v>
      </c>
      <c r="AR141" s="6" t="s">
        <v>137</v>
      </c>
      <c r="AT141" s="6" t="s">
        <v>135</v>
      </c>
      <c r="AU141" s="6" t="s">
        <v>91</v>
      </c>
      <c r="AY141" s="6" t="s">
        <v>134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19</v>
      </c>
      <c r="BK141" s="119">
        <f>ROUND($L$141*$K$141,2)</f>
        <v>0</v>
      </c>
      <c r="BL141" s="6" t="s">
        <v>137</v>
      </c>
      <c r="BM141" s="6" t="s">
        <v>159</v>
      </c>
    </row>
    <row r="142" spans="2:65" s="6" customFormat="1" ht="18.75" customHeight="1" x14ac:dyDescent="0.3">
      <c r="B142" s="120"/>
      <c r="E142" s="121"/>
      <c r="F142" s="201" t="s">
        <v>147</v>
      </c>
      <c r="G142" s="202"/>
      <c r="H142" s="202"/>
      <c r="I142" s="202"/>
      <c r="K142" s="122">
        <v>55.96</v>
      </c>
      <c r="R142" s="123"/>
      <c r="T142" s="124"/>
      <c r="AA142" s="125"/>
      <c r="AT142" s="121" t="s">
        <v>138</v>
      </c>
      <c r="AU142" s="121" t="s">
        <v>91</v>
      </c>
      <c r="AV142" s="121" t="s">
        <v>91</v>
      </c>
      <c r="AW142" s="121" t="s">
        <v>101</v>
      </c>
      <c r="AX142" s="121" t="s">
        <v>72</v>
      </c>
      <c r="AY142" s="121" t="s">
        <v>134</v>
      </c>
    </row>
    <row r="143" spans="2:65" s="102" customFormat="1" ht="30.75" customHeight="1" x14ac:dyDescent="0.3">
      <c r="B143" s="103"/>
      <c r="D143" s="111" t="s">
        <v>105</v>
      </c>
      <c r="E143" s="111"/>
      <c r="F143" s="111"/>
      <c r="G143" s="111"/>
      <c r="H143" s="111"/>
      <c r="I143" s="111"/>
      <c r="J143" s="111"/>
      <c r="K143" s="111"/>
      <c r="L143" s="111"/>
      <c r="M143" s="111"/>
      <c r="N143" s="210">
        <f>$BK$143</f>
        <v>0</v>
      </c>
      <c r="O143" s="211"/>
      <c r="P143" s="211"/>
      <c r="Q143" s="211"/>
      <c r="R143" s="106"/>
      <c r="T143" s="107"/>
      <c r="W143" s="108">
        <f>SUM($W$144:$W$160)</f>
        <v>104.46558499999999</v>
      </c>
      <c r="Y143" s="108">
        <f>SUM($Y$144:$Y$160)</f>
        <v>1.7708399999999999E-2</v>
      </c>
      <c r="AA143" s="109">
        <f>SUM($AA$144:$AA$160)</f>
        <v>24.542860000000001</v>
      </c>
      <c r="AR143" s="105" t="s">
        <v>19</v>
      </c>
      <c r="AT143" s="105" t="s">
        <v>71</v>
      </c>
      <c r="AU143" s="105" t="s">
        <v>19</v>
      </c>
      <c r="AY143" s="105" t="s">
        <v>134</v>
      </c>
      <c r="BK143" s="110">
        <f>SUM($BK$144:$BK$160)</f>
        <v>0</v>
      </c>
    </row>
    <row r="144" spans="2:65" s="6" customFormat="1" ht="27" customHeight="1" x14ac:dyDescent="0.3">
      <c r="B144" s="19"/>
      <c r="C144" s="112" t="s">
        <v>161</v>
      </c>
      <c r="D144" s="112" t="s">
        <v>135</v>
      </c>
      <c r="E144" s="113" t="s">
        <v>162</v>
      </c>
      <c r="F144" s="193" t="s">
        <v>163</v>
      </c>
      <c r="G144" s="194"/>
      <c r="H144" s="194"/>
      <c r="I144" s="194"/>
      <c r="J144" s="114" t="s">
        <v>136</v>
      </c>
      <c r="K144" s="115">
        <v>55.96</v>
      </c>
      <c r="L144" s="195">
        <v>0</v>
      </c>
      <c r="M144" s="194"/>
      <c r="N144" s="196">
        <f>ROUND($L$144*$K$144,2)</f>
        <v>0</v>
      </c>
      <c r="O144" s="197"/>
      <c r="P144" s="197"/>
      <c r="Q144" s="197"/>
      <c r="R144" s="20"/>
      <c r="T144" s="116"/>
      <c r="U144" s="25" t="s">
        <v>37</v>
      </c>
      <c r="V144" s="117">
        <v>0.308</v>
      </c>
      <c r="W144" s="117">
        <f>$V$144*$K$144</f>
        <v>17.235679999999999</v>
      </c>
      <c r="X144" s="117">
        <v>4.0000000000000003E-5</v>
      </c>
      <c r="Y144" s="117">
        <f>$X$144*$K$144</f>
        <v>2.2384000000000002E-3</v>
      </c>
      <c r="Z144" s="117">
        <v>0</v>
      </c>
      <c r="AA144" s="118">
        <f>$Z$144*$K$144</f>
        <v>0</v>
      </c>
      <c r="AR144" s="6" t="s">
        <v>137</v>
      </c>
      <c r="AT144" s="6" t="s">
        <v>135</v>
      </c>
      <c r="AU144" s="6" t="s">
        <v>91</v>
      </c>
      <c r="AY144" s="6" t="s">
        <v>134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19</v>
      </c>
      <c r="BK144" s="119">
        <f>ROUND($L$144*$K$144,2)</f>
        <v>0</v>
      </c>
      <c r="BL144" s="6" t="s">
        <v>137</v>
      </c>
      <c r="BM144" s="6" t="s">
        <v>164</v>
      </c>
    </row>
    <row r="145" spans="2:65" s="6" customFormat="1" ht="18.75" customHeight="1" x14ac:dyDescent="0.3">
      <c r="B145" s="120"/>
      <c r="E145" s="121"/>
      <c r="F145" s="201" t="s">
        <v>147</v>
      </c>
      <c r="G145" s="202"/>
      <c r="H145" s="202"/>
      <c r="I145" s="202"/>
      <c r="K145" s="122">
        <v>55.96</v>
      </c>
      <c r="R145" s="123"/>
      <c r="T145" s="124"/>
      <c r="AA145" s="125"/>
      <c r="AT145" s="121" t="s">
        <v>138</v>
      </c>
      <c r="AU145" s="121" t="s">
        <v>91</v>
      </c>
      <c r="AV145" s="121" t="s">
        <v>91</v>
      </c>
      <c r="AW145" s="121" t="s">
        <v>101</v>
      </c>
      <c r="AX145" s="121" t="s">
        <v>72</v>
      </c>
      <c r="AY145" s="121" t="s">
        <v>134</v>
      </c>
    </row>
    <row r="146" spans="2:65" s="6" customFormat="1" ht="18.75" customHeight="1" x14ac:dyDescent="0.3">
      <c r="B146" s="126"/>
      <c r="E146" s="127"/>
      <c r="F146" s="203" t="s">
        <v>139</v>
      </c>
      <c r="G146" s="204"/>
      <c r="H146" s="204"/>
      <c r="I146" s="204"/>
      <c r="K146" s="128">
        <v>55.96</v>
      </c>
      <c r="R146" s="129"/>
      <c r="T146" s="130"/>
      <c r="AA146" s="131"/>
      <c r="AT146" s="127" t="s">
        <v>138</v>
      </c>
      <c r="AU146" s="127" t="s">
        <v>91</v>
      </c>
      <c r="AV146" s="127" t="s">
        <v>137</v>
      </c>
      <c r="AW146" s="127" t="s">
        <v>101</v>
      </c>
      <c r="AX146" s="127" t="s">
        <v>19</v>
      </c>
      <c r="AY146" s="127" t="s">
        <v>134</v>
      </c>
    </row>
    <row r="147" spans="2:65" s="6" customFormat="1" ht="15.75" customHeight="1" x14ac:dyDescent="0.3">
      <c r="B147" s="19"/>
      <c r="C147" s="112" t="s">
        <v>23</v>
      </c>
      <c r="D147" s="112" t="s">
        <v>135</v>
      </c>
      <c r="E147" s="113" t="s">
        <v>165</v>
      </c>
      <c r="F147" s="193" t="s">
        <v>166</v>
      </c>
      <c r="G147" s="194"/>
      <c r="H147" s="194"/>
      <c r="I147" s="194"/>
      <c r="J147" s="114" t="s">
        <v>167</v>
      </c>
      <c r="K147" s="115">
        <v>1</v>
      </c>
      <c r="L147" s="195">
        <v>0</v>
      </c>
      <c r="M147" s="194"/>
      <c r="N147" s="196">
        <f>ROUND($L$147*$K$147,2)</f>
        <v>0</v>
      </c>
      <c r="O147" s="197"/>
      <c r="P147" s="197"/>
      <c r="Q147" s="197"/>
      <c r="R147" s="20"/>
      <c r="T147" s="116"/>
      <c r="U147" s="25" t="s">
        <v>37</v>
      </c>
      <c r="V147" s="117">
        <v>0.37</v>
      </c>
      <c r="W147" s="117">
        <f>$V$147*$K$147</f>
        <v>0.37</v>
      </c>
      <c r="X147" s="117">
        <v>1.5469999999999999E-2</v>
      </c>
      <c r="Y147" s="117">
        <f>$X$147*$K$147</f>
        <v>1.5469999999999999E-2</v>
      </c>
      <c r="Z147" s="117">
        <v>0</v>
      </c>
      <c r="AA147" s="118">
        <f>$Z$147*$K$147</f>
        <v>0</v>
      </c>
      <c r="AR147" s="6" t="s">
        <v>137</v>
      </c>
      <c r="AT147" s="6" t="s">
        <v>135</v>
      </c>
      <c r="AU147" s="6" t="s">
        <v>91</v>
      </c>
      <c r="AY147" s="6" t="s">
        <v>134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19</v>
      </c>
      <c r="BK147" s="119">
        <f>ROUND($L$147*$K$147,2)</f>
        <v>0</v>
      </c>
      <c r="BL147" s="6" t="s">
        <v>137</v>
      </c>
      <c r="BM147" s="6" t="s">
        <v>168</v>
      </c>
    </row>
    <row r="148" spans="2:65" s="6" customFormat="1" ht="15.75" customHeight="1" x14ac:dyDescent="0.3">
      <c r="B148" s="19"/>
      <c r="C148" s="112" t="s">
        <v>169</v>
      </c>
      <c r="D148" s="112" t="s">
        <v>135</v>
      </c>
      <c r="E148" s="113" t="s">
        <v>170</v>
      </c>
      <c r="F148" s="193" t="s">
        <v>171</v>
      </c>
      <c r="G148" s="194"/>
      <c r="H148" s="194"/>
      <c r="I148" s="194"/>
      <c r="J148" s="114" t="s">
        <v>136</v>
      </c>
      <c r="K148" s="115">
        <v>7.5</v>
      </c>
      <c r="L148" s="195">
        <v>0</v>
      </c>
      <c r="M148" s="194"/>
      <c r="N148" s="196">
        <f>ROUND($L$148*$K$148,2)</f>
        <v>0</v>
      </c>
      <c r="O148" s="197"/>
      <c r="P148" s="197"/>
      <c r="Q148" s="197"/>
      <c r="R148" s="20"/>
      <c r="T148" s="116"/>
      <c r="U148" s="25" t="s">
        <v>37</v>
      </c>
      <c r="V148" s="117">
        <v>0.28399999999999997</v>
      </c>
      <c r="W148" s="117">
        <f>$V$148*$K$148</f>
        <v>2.13</v>
      </c>
      <c r="X148" s="117">
        <v>0</v>
      </c>
      <c r="Y148" s="117">
        <f>$X$148*$K$148</f>
        <v>0</v>
      </c>
      <c r="Z148" s="117">
        <v>0.26100000000000001</v>
      </c>
      <c r="AA148" s="118">
        <f>$Z$148*$K$148</f>
        <v>1.9575</v>
      </c>
      <c r="AR148" s="6" t="s">
        <v>137</v>
      </c>
      <c r="AT148" s="6" t="s">
        <v>135</v>
      </c>
      <c r="AU148" s="6" t="s">
        <v>91</v>
      </c>
      <c r="AY148" s="6" t="s">
        <v>134</v>
      </c>
      <c r="BE148" s="119">
        <f>IF($U$148="základní",$N$148,0)</f>
        <v>0</v>
      </c>
      <c r="BF148" s="119">
        <f>IF($U$148="snížená",$N$148,0)</f>
        <v>0</v>
      </c>
      <c r="BG148" s="119">
        <f>IF($U$148="zákl. přenesená",$N$148,0)</f>
        <v>0</v>
      </c>
      <c r="BH148" s="119">
        <f>IF($U$148="sníž. přenesená",$N$148,0)</f>
        <v>0</v>
      </c>
      <c r="BI148" s="119">
        <f>IF($U$148="nulová",$N$148,0)</f>
        <v>0</v>
      </c>
      <c r="BJ148" s="6" t="s">
        <v>19</v>
      </c>
      <c r="BK148" s="119">
        <f>ROUND($L$148*$K$148,2)</f>
        <v>0</v>
      </c>
      <c r="BL148" s="6" t="s">
        <v>137</v>
      </c>
      <c r="BM148" s="6" t="s">
        <v>172</v>
      </c>
    </row>
    <row r="149" spans="2:65" s="6" customFormat="1" ht="18.75" customHeight="1" x14ac:dyDescent="0.3">
      <c r="B149" s="120"/>
      <c r="E149" s="121"/>
      <c r="F149" s="201" t="s">
        <v>562</v>
      </c>
      <c r="G149" s="202"/>
      <c r="H149" s="202"/>
      <c r="I149" s="202"/>
      <c r="K149" s="122">
        <v>7.5</v>
      </c>
      <c r="R149" s="123"/>
      <c r="T149" s="124"/>
      <c r="AA149" s="125"/>
      <c r="AT149" s="121" t="s">
        <v>138</v>
      </c>
      <c r="AU149" s="121" t="s">
        <v>91</v>
      </c>
      <c r="AV149" s="121" t="s">
        <v>91</v>
      </c>
      <c r="AW149" s="121" t="s">
        <v>101</v>
      </c>
      <c r="AX149" s="121" t="s">
        <v>72</v>
      </c>
      <c r="AY149" s="121" t="s">
        <v>134</v>
      </c>
    </row>
    <row r="150" spans="2:65" s="6" customFormat="1" ht="18.75" customHeight="1" x14ac:dyDescent="0.3">
      <c r="B150" s="126"/>
      <c r="E150" s="127"/>
      <c r="F150" s="203" t="s">
        <v>139</v>
      </c>
      <c r="G150" s="204"/>
      <c r="H150" s="204"/>
      <c r="I150" s="204"/>
      <c r="K150" s="128">
        <v>7.5</v>
      </c>
      <c r="R150" s="129"/>
      <c r="T150" s="130"/>
      <c r="AA150" s="131"/>
      <c r="AT150" s="127" t="s">
        <v>138</v>
      </c>
      <c r="AU150" s="127" t="s">
        <v>91</v>
      </c>
      <c r="AV150" s="127" t="s">
        <v>137</v>
      </c>
      <c r="AW150" s="127" t="s">
        <v>101</v>
      </c>
      <c r="AX150" s="127" t="s">
        <v>19</v>
      </c>
      <c r="AY150" s="127" t="s">
        <v>134</v>
      </c>
    </row>
    <row r="151" spans="2:65" s="6" customFormat="1" ht="39" customHeight="1" x14ac:dyDescent="0.3">
      <c r="B151" s="19"/>
      <c r="C151" s="112" t="s">
        <v>175</v>
      </c>
      <c r="D151" s="112" t="s">
        <v>135</v>
      </c>
      <c r="E151" s="113" t="s">
        <v>176</v>
      </c>
      <c r="F151" s="193" t="s">
        <v>177</v>
      </c>
      <c r="G151" s="194"/>
      <c r="H151" s="194"/>
      <c r="I151" s="194"/>
      <c r="J151" s="114" t="s">
        <v>174</v>
      </c>
      <c r="K151" s="115">
        <f>K153</f>
        <v>6.7149999999999999</v>
      </c>
      <c r="L151" s="195">
        <v>0</v>
      </c>
      <c r="M151" s="194"/>
      <c r="N151" s="196">
        <f>ROUND($L$151*$K$151,2)</f>
        <v>0</v>
      </c>
      <c r="O151" s="197"/>
      <c r="P151" s="197"/>
      <c r="Q151" s="197"/>
      <c r="R151" s="20"/>
      <c r="T151" s="116"/>
      <c r="U151" s="25" t="s">
        <v>37</v>
      </c>
      <c r="V151" s="117">
        <v>5.867</v>
      </c>
      <c r="W151" s="117">
        <f>$V$151*$K$151</f>
        <v>39.396904999999997</v>
      </c>
      <c r="X151" s="117">
        <v>0</v>
      </c>
      <c r="Y151" s="117">
        <f>$X$151*$K$151</f>
        <v>0</v>
      </c>
      <c r="Z151" s="117">
        <v>2.2000000000000002</v>
      </c>
      <c r="AA151" s="118">
        <f>$Z$151*$K$151</f>
        <v>14.773000000000001</v>
      </c>
      <c r="AR151" s="6" t="s">
        <v>137</v>
      </c>
      <c r="AT151" s="6" t="s">
        <v>135</v>
      </c>
      <c r="AU151" s="6" t="s">
        <v>91</v>
      </c>
      <c r="AY151" s="6" t="s">
        <v>134</v>
      </c>
      <c r="BE151" s="119">
        <f>IF($U$151="základní",$N$151,0)</f>
        <v>0</v>
      </c>
      <c r="BF151" s="119">
        <f>IF($U$151="snížená",$N$151,0)</f>
        <v>0</v>
      </c>
      <c r="BG151" s="119">
        <f>IF($U$151="zákl. přenesená",$N$151,0)</f>
        <v>0</v>
      </c>
      <c r="BH151" s="119">
        <f>IF($U$151="sníž. přenesená",$N$151,0)</f>
        <v>0</v>
      </c>
      <c r="BI151" s="119">
        <f>IF($U$151="nulová",$N$151,0)</f>
        <v>0</v>
      </c>
      <c r="BJ151" s="6" t="s">
        <v>19</v>
      </c>
      <c r="BK151" s="119">
        <f>ROUND($L$151*$K$151,2)</f>
        <v>0</v>
      </c>
      <c r="BL151" s="6" t="s">
        <v>137</v>
      </c>
      <c r="BM151" s="6" t="s">
        <v>178</v>
      </c>
    </row>
    <row r="152" spans="2:65" s="6" customFormat="1" ht="18.75" customHeight="1" x14ac:dyDescent="0.3">
      <c r="B152" s="120"/>
      <c r="E152" s="121"/>
      <c r="F152" s="201" t="s">
        <v>179</v>
      </c>
      <c r="G152" s="202"/>
      <c r="H152" s="202"/>
      <c r="I152" s="202"/>
      <c r="K152" s="122">
        <v>6.7149999999999999</v>
      </c>
      <c r="R152" s="123"/>
      <c r="T152" s="124"/>
      <c r="AA152" s="125"/>
      <c r="AT152" s="121" t="s">
        <v>138</v>
      </c>
      <c r="AU152" s="121" t="s">
        <v>91</v>
      </c>
      <c r="AV152" s="121" t="s">
        <v>91</v>
      </c>
      <c r="AW152" s="121" t="s">
        <v>101</v>
      </c>
      <c r="AX152" s="121" t="s">
        <v>72</v>
      </c>
      <c r="AY152" s="121" t="s">
        <v>134</v>
      </c>
    </row>
    <row r="153" spans="2:65" s="6" customFormat="1" ht="18.75" customHeight="1" x14ac:dyDescent="0.3">
      <c r="B153" s="126"/>
      <c r="E153" s="127"/>
      <c r="F153" s="203" t="s">
        <v>139</v>
      </c>
      <c r="G153" s="204"/>
      <c r="H153" s="204"/>
      <c r="I153" s="204"/>
      <c r="K153" s="128">
        <v>6.7149999999999999</v>
      </c>
      <c r="R153" s="129"/>
      <c r="T153" s="130"/>
      <c r="AA153" s="131"/>
      <c r="AT153" s="127" t="s">
        <v>138</v>
      </c>
      <c r="AU153" s="127" t="s">
        <v>91</v>
      </c>
      <c r="AV153" s="127" t="s">
        <v>137</v>
      </c>
      <c r="AW153" s="127" t="s">
        <v>101</v>
      </c>
      <c r="AX153" s="127" t="s">
        <v>19</v>
      </c>
      <c r="AY153" s="127" t="s">
        <v>134</v>
      </c>
    </row>
    <row r="154" spans="2:65" s="6" customFormat="1" ht="27" customHeight="1" x14ac:dyDescent="0.3">
      <c r="B154" s="19"/>
      <c r="C154" s="112" t="s">
        <v>180</v>
      </c>
      <c r="D154" s="112" t="s">
        <v>135</v>
      </c>
      <c r="E154" s="113" t="s">
        <v>181</v>
      </c>
      <c r="F154" s="193" t="s">
        <v>182</v>
      </c>
      <c r="G154" s="194"/>
      <c r="H154" s="194"/>
      <c r="I154" s="194"/>
      <c r="J154" s="114" t="s">
        <v>136</v>
      </c>
      <c r="K154" s="115">
        <v>18</v>
      </c>
      <c r="L154" s="195">
        <v>0</v>
      </c>
      <c r="M154" s="194"/>
      <c r="N154" s="196">
        <f>ROUND($L$154*$K$154,2)</f>
        <v>0</v>
      </c>
      <c r="O154" s="197"/>
      <c r="P154" s="197"/>
      <c r="Q154" s="197"/>
      <c r="R154" s="20"/>
      <c r="T154" s="116"/>
      <c r="U154" s="25" t="s">
        <v>37</v>
      </c>
      <c r="V154" s="117">
        <v>0.93899999999999995</v>
      </c>
      <c r="W154" s="117">
        <f>$V$154*$K$154</f>
        <v>16.901999999999997</v>
      </c>
      <c r="X154" s="117">
        <v>0</v>
      </c>
      <c r="Y154" s="117">
        <f>$X$154*$K$154</f>
        <v>0</v>
      </c>
      <c r="Z154" s="117">
        <v>7.5999999999999998E-2</v>
      </c>
      <c r="AA154" s="118">
        <f>$Z$154*$K$154</f>
        <v>1.3679999999999999</v>
      </c>
      <c r="AR154" s="6" t="s">
        <v>137</v>
      </c>
      <c r="AT154" s="6" t="s">
        <v>135</v>
      </c>
      <c r="AU154" s="6" t="s">
        <v>91</v>
      </c>
      <c r="AY154" s="6" t="s">
        <v>134</v>
      </c>
      <c r="BE154" s="119">
        <f>IF($U$154="základní",$N$154,0)</f>
        <v>0</v>
      </c>
      <c r="BF154" s="119">
        <f>IF($U$154="snížená",$N$154,0)</f>
        <v>0</v>
      </c>
      <c r="BG154" s="119">
        <f>IF($U$154="zákl. přenesená",$N$154,0)</f>
        <v>0</v>
      </c>
      <c r="BH154" s="119">
        <f>IF($U$154="sníž. přenesená",$N$154,0)</f>
        <v>0</v>
      </c>
      <c r="BI154" s="119">
        <f>IF($U$154="nulová",$N$154,0)</f>
        <v>0</v>
      </c>
      <c r="BJ154" s="6" t="s">
        <v>19</v>
      </c>
      <c r="BK154" s="119">
        <f>ROUND($L$154*$K$154,2)</f>
        <v>0</v>
      </c>
      <c r="BL154" s="6" t="s">
        <v>137</v>
      </c>
      <c r="BM154" s="6" t="s">
        <v>183</v>
      </c>
    </row>
    <row r="155" spans="2:65" s="6" customFormat="1" ht="18.75" customHeight="1" x14ac:dyDescent="0.3">
      <c r="B155" s="120"/>
      <c r="E155" s="121"/>
      <c r="F155" s="201" t="s">
        <v>184</v>
      </c>
      <c r="G155" s="202"/>
      <c r="H155" s="202"/>
      <c r="I155" s="202"/>
      <c r="K155" s="122">
        <v>18</v>
      </c>
      <c r="R155" s="123"/>
      <c r="T155" s="124"/>
      <c r="AA155" s="125"/>
      <c r="AT155" s="121" t="s">
        <v>138</v>
      </c>
      <c r="AU155" s="121" t="s">
        <v>91</v>
      </c>
      <c r="AV155" s="121" t="s">
        <v>91</v>
      </c>
      <c r="AW155" s="121" t="s">
        <v>101</v>
      </c>
      <c r="AX155" s="121" t="s">
        <v>72</v>
      </c>
      <c r="AY155" s="121" t="s">
        <v>134</v>
      </c>
    </row>
    <row r="156" spans="2:65" s="6" customFormat="1" ht="18.75" customHeight="1" x14ac:dyDescent="0.3">
      <c r="B156" s="126"/>
      <c r="E156" s="127"/>
      <c r="F156" s="203" t="s">
        <v>139</v>
      </c>
      <c r="G156" s="204"/>
      <c r="H156" s="204"/>
      <c r="I156" s="204"/>
      <c r="K156" s="128">
        <v>18</v>
      </c>
      <c r="R156" s="129"/>
      <c r="T156" s="130"/>
      <c r="AA156" s="131"/>
      <c r="AT156" s="127" t="s">
        <v>138</v>
      </c>
      <c r="AU156" s="127" t="s">
        <v>91</v>
      </c>
      <c r="AV156" s="127" t="s">
        <v>137</v>
      </c>
      <c r="AW156" s="127" t="s">
        <v>101</v>
      </c>
      <c r="AX156" s="127" t="s">
        <v>19</v>
      </c>
      <c r="AY156" s="127" t="s">
        <v>134</v>
      </c>
    </row>
    <row r="157" spans="2:65" s="6" customFormat="1" ht="27" customHeight="1" x14ac:dyDescent="0.3">
      <c r="B157" s="19"/>
      <c r="C157" s="112" t="s">
        <v>187</v>
      </c>
      <c r="D157" s="112" t="s">
        <v>135</v>
      </c>
      <c r="E157" s="113" t="s">
        <v>188</v>
      </c>
      <c r="F157" s="193" t="s">
        <v>189</v>
      </c>
      <c r="G157" s="194"/>
      <c r="H157" s="194"/>
      <c r="I157" s="194"/>
      <c r="J157" s="114" t="s">
        <v>136</v>
      </c>
      <c r="K157" s="115">
        <v>94.77</v>
      </c>
      <c r="L157" s="195">
        <v>0</v>
      </c>
      <c r="M157" s="194"/>
      <c r="N157" s="196">
        <f>ROUND($L$157*$K$157,2)</f>
        <v>0</v>
      </c>
      <c r="O157" s="197"/>
      <c r="P157" s="197"/>
      <c r="Q157" s="197"/>
      <c r="R157" s="20"/>
      <c r="T157" s="116"/>
      <c r="U157" s="25" t="s">
        <v>37</v>
      </c>
      <c r="V157" s="117">
        <v>0.3</v>
      </c>
      <c r="W157" s="117">
        <f>$V$157*$K$157</f>
        <v>28.430999999999997</v>
      </c>
      <c r="X157" s="117">
        <v>0</v>
      </c>
      <c r="Y157" s="117">
        <f>$X$157*$K$157</f>
        <v>0</v>
      </c>
      <c r="Z157" s="117">
        <v>6.8000000000000005E-2</v>
      </c>
      <c r="AA157" s="118">
        <f>$Z$157*$K$157</f>
        <v>6.4443600000000005</v>
      </c>
      <c r="AR157" s="6" t="s">
        <v>137</v>
      </c>
      <c r="AT157" s="6" t="s">
        <v>135</v>
      </c>
      <c r="AU157" s="6" t="s">
        <v>91</v>
      </c>
      <c r="AY157" s="6" t="s">
        <v>134</v>
      </c>
      <c r="BE157" s="119">
        <f>IF($U$157="základní",$N$157,0)</f>
        <v>0</v>
      </c>
      <c r="BF157" s="119">
        <f>IF($U$157="snížená",$N$157,0)</f>
        <v>0</v>
      </c>
      <c r="BG157" s="119">
        <f>IF($U$157="zákl. přenesená",$N$157,0)</f>
        <v>0</v>
      </c>
      <c r="BH157" s="119">
        <f>IF($U$157="sníž. přenesená",$N$157,0)</f>
        <v>0</v>
      </c>
      <c r="BI157" s="119">
        <f>IF($U$157="nulová",$N$157,0)</f>
        <v>0</v>
      </c>
      <c r="BJ157" s="6" t="s">
        <v>19</v>
      </c>
      <c r="BK157" s="119">
        <f>ROUND($L$157*$K$157,2)</f>
        <v>0</v>
      </c>
      <c r="BL157" s="6" t="s">
        <v>137</v>
      </c>
      <c r="BM157" s="6" t="s">
        <v>190</v>
      </c>
    </row>
    <row r="158" spans="2:65" s="6" customFormat="1" ht="18.75" customHeight="1" x14ac:dyDescent="0.3">
      <c r="B158" s="120"/>
      <c r="E158" s="121"/>
      <c r="F158" s="201" t="s">
        <v>191</v>
      </c>
      <c r="G158" s="202"/>
      <c r="H158" s="202"/>
      <c r="I158" s="202"/>
      <c r="K158" s="122">
        <v>70.77</v>
      </c>
      <c r="R158" s="123"/>
      <c r="T158" s="124"/>
      <c r="AA158" s="125"/>
      <c r="AT158" s="121" t="s">
        <v>138</v>
      </c>
      <c r="AU158" s="121" t="s">
        <v>91</v>
      </c>
      <c r="AV158" s="121" t="s">
        <v>91</v>
      </c>
      <c r="AW158" s="121" t="s">
        <v>101</v>
      </c>
      <c r="AX158" s="121" t="s">
        <v>72</v>
      </c>
      <c r="AY158" s="121" t="s">
        <v>134</v>
      </c>
    </row>
    <row r="159" spans="2:65" s="6" customFormat="1" ht="18.75" customHeight="1" x14ac:dyDescent="0.3">
      <c r="B159" s="120"/>
      <c r="E159" s="121"/>
      <c r="F159" s="201" t="s">
        <v>192</v>
      </c>
      <c r="G159" s="202"/>
      <c r="H159" s="202"/>
      <c r="I159" s="202"/>
      <c r="K159" s="122">
        <v>24</v>
      </c>
      <c r="R159" s="123"/>
      <c r="T159" s="124"/>
      <c r="AA159" s="125"/>
      <c r="AT159" s="121" t="s">
        <v>138</v>
      </c>
      <c r="AU159" s="121" t="s">
        <v>91</v>
      </c>
      <c r="AV159" s="121" t="s">
        <v>91</v>
      </c>
      <c r="AW159" s="121" t="s">
        <v>101</v>
      </c>
      <c r="AX159" s="121" t="s">
        <v>72</v>
      </c>
      <c r="AY159" s="121" t="s">
        <v>134</v>
      </c>
    </row>
    <row r="160" spans="2:65" s="6" customFormat="1" ht="18.75" customHeight="1" x14ac:dyDescent="0.3">
      <c r="B160" s="126"/>
      <c r="E160" s="127"/>
      <c r="F160" s="203" t="s">
        <v>139</v>
      </c>
      <c r="G160" s="204"/>
      <c r="H160" s="204"/>
      <c r="I160" s="204"/>
      <c r="K160" s="128">
        <f>K158+K159</f>
        <v>94.77</v>
      </c>
      <c r="R160" s="129"/>
      <c r="T160" s="130"/>
      <c r="AA160" s="131"/>
      <c r="AT160" s="127" t="s">
        <v>138</v>
      </c>
      <c r="AU160" s="127" t="s">
        <v>91</v>
      </c>
      <c r="AV160" s="127" t="s">
        <v>137</v>
      </c>
      <c r="AW160" s="127" t="s">
        <v>101</v>
      </c>
      <c r="AX160" s="127" t="s">
        <v>19</v>
      </c>
      <c r="AY160" s="127" t="s">
        <v>134</v>
      </c>
    </row>
    <row r="161" spans="2:65" s="102" customFormat="1" ht="30.75" customHeight="1" x14ac:dyDescent="0.3">
      <c r="B161" s="103"/>
      <c r="D161" s="111" t="s">
        <v>106</v>
      </c>
      <c r="E161" s="111"/>
      <c r="F161" s="111"/>
      <c r="G161" s="111"/>
      <c r="H161" s="111"/>
      <c r="I161" s="111"/>
      <c r="J161" s="111"/>
      <c r="K161" s="111"/>
      <c r="L161" s="111"/>
      <c r="M161" s="111"/>
      <c r="N161" s="210">
        <f>$BK$161</f>
        <v>0</v>
      </c>
      <c r="O161" s="211"/>
      <c r="P161" s="211"/>
      <c r="Q161" s="211"/>
      <c r="R161" s="106"/>
      <c r="T161" s="107"/>
      <c r="W161" s="108">
        <f>SUM($W$162:$W$167)</f>
        <v>80.512879999999996</v>
      </c>
      <c r="Y161" s="108">
        <f>SUM($Y$162:$Y$167)</f>
        <v>0</v>
      </c>
      <c r="AA161" s="109">
        <f>SUM($AA$162:$AA$167)</f>
        <v>0</v>
      </c>
      <c r="AR161" s="105" t="s">
        <v>19</v>
      </c>
      <c r="AT161" s="105" t="s">
        <v>71</v>
      </c>
      <c r="AU161" s="105" t="s">
        <v>19</v>
      </c>
      <c r="AY161" s="105" t="s">
        <v>134</v>
      </c>
      <c r="BK161" s="110">
        <f>SUM($BK$162:$BK$167)</f>
        <v>0</v>
      </c>
    </row>
    <row r="162" spans="2:65" s="6" customFormat="1" ht="27" customHeight="1" x14ac:dyDescent="0.3">
      <c r="B162" s="19"/>
      <c r="C162" s="112" t="s">
        <v>193</v>
      </c>
      <c r="D162" s="112" t="s">
        <v>135</v>
      </c>
      <c r="E162" s="113" t="s">
        <v>194</v>
      </c>
      <c r="F162" s="193" t="s">
        <v>195</v>
      </c>
      <c r="G162" s="194"/>
      <c r="H162" s="194"/>
      <c r="I162" s="194"/>
      <c r="J162" s="114" t="s">
        <v>196</v>
      </c>
      <c r="K162" s="115">
        <v>18.032</v>
      </c>
      <c r="L162" s="195">
        <v>0</v>
      </c>
      <c r="M162" s="194"/>
      <c r="N162" s="196">
        <f>ROUND($L$162*$K$162,2)</f>
        <v>0</v>
      </c>
      <c r="O162" s="197"/>
      <c r="P162" s="197"/>
      <c r="Q162" s="197"/>
      <c r="R162" s="20"/>
      <c r="T162" s="116"/>
      <c r="U162" s="25" t="s">
        <v>37</v>
      </c>
      <c r="V162" s="117">
        <v>4.25</v>
      </c>
      <c r="W162" s="117">
        <f>$V$162*$K$162</f>
        <v>76.635999999999996</v>
      </c>
      <c r="X162" s="117">
        <v>0</v>
      </c>
      <c r="Y162" s="117">
        <f>$X$162*$K$162</f>
        <v>0</v>
      </c>
      <c r="Z162" s="117">
        <v>0</v>
      </c>
      <c r="AA162" s="118">
        <f>$Z$162*$K$162</f>
        <v>0</v>
      </c>
      <c r="AR162" s="6" t="s">
        <v>137</v>
      </c>
      <c r="AT162" s="6" t="s">
        <v>135</v>
      </c>
      <c r="AU162" s="6" t="s">
        <v>91</v>
      </c>
      <c r="AY162" s="6" t="s">
        <v>134</v>
      </c>
      <c r="BE162" s="119">
        <f>IF($U$162="základní",$N$162,0)</f>
        <v>0</v>
      </c>
      <c r="BF162" s="119">
        <f>IF($U$162="snížená",$N$162,0)</f>
        <v>0</v>
      </c>
      <c r="BG162" s="119">
        <f>IF($U$162="zákl. přenesená",$N$162,0)</f>
        <v>0</v>
      </c>
      <c r="BH162" s="119">
        <f>IF($U$162="sníž. přenesená",$N$162,0)</f>
        <v>0</v>
      </c>
      <c r="BI162" s="119">
        <f>IF($U$162="nulová",$N$162,0)</f>
        <v>0</v>
      </c>
      <c r="BJ162" s="6" t="s">
        <v>19</v>
      </c>
      <c r="BK162" s="119">
        <f>ROUND($L$162*$K$162,2)</f>
        <v>0</v>
      </c>
      <c r="BL162" s="6" t="s">
        <v>137</v>
      </c>
      <c r="BM162" s="6" t="s">
        <v>197</v>
      </c>
    </row>
    <row r="163" spans="2:65" s="6" customFormat="1" ht="27" customHeight="1" x14ac:dyDescent="0.3">
      <c r="B163" s="19"/>
      <c r="C163" s="112" t="s">
        <v>7</v>
      </c>
      <c r="D163" s="112" t="s">
        <v>135</v>
      </c>
      <c r="E163" s="113" t="s">
        <v>198</v>
      </c>
      <c r="F163" s="193" t="s">
        <v>199</v>
      </c>
      <c r="G163" s="194"/>
      <c r="H163" s="194"/>
      <c r="I163" s="194"/>
      <c r="J163" s="114" t="s">
        <v>196</v>
      </c>
      <c r="K163" s="115">
        <v>18.032</v>
      </c>
      <c r="L163" s="195">
        <v>0</v>
      </c>
      <c r="M163" s="194"/>
      <c r="N163" s="196">
        <f>ROUND($L$163*$K$163,2)</f>
        <v>0</v>
      </c>
      <c r="O163" s="197"/>
      <c r="P163" s="197"/>
      <c r="Q163" s="197"/>
      <c r="R163" s="20"/>
      <c r="T163" s="116"/>
      <c r="U163" s="25" t="s">
        <v>37</v>
      </c>
      <c r="V163" s="117">
        <v>0.125</v>
      </c>
      <c r="W163" s="117">
        <f>$V$163*$K$163</f>
        <v>2.254</v>
      </c>
      <c r="X163" s="117">
        <v>0</v>
      </c>
      <c r="Y163" s="117">
        <f>$X$163*$K$163</f>
        <v>0</v>
      </c>
      <c r="Z163" s="117">
        <v>0</v>
      </c>
      <c r="AA163" s="118">
        <f>$Z$163*$K$163</f>
        <v>0</v>
      </c>
      <c r="AR163" s="6" t="s">
        <v>137</v>
      </c>
      <c r="AT163" s="6" t="s">
        <v>135</v>
      </c>
      <c r="AU163" s="6" t="s">
        <v>91</v>
      </c>
      <c r="AY163" s="6" t="s">
        <v>134</v>
      </c>
      <c r="BE163" s="119">
        <f>IF($U$163="základní",$N$163,0)</f>
        <v>0</v>
      </c>
      <c r="BF163" s="119">
        <f>IF($U$163="snížená",$N$163,0)</f>
        <v>0</v>
      </c>
      <c r="BG163" s="119">
        <f>IF($U$163="zákl. přenesená",$N$163,0)</f>
        <v>0</v>
      </c>
      <c r="BH163" s="119">
        <f>IF($U$163="sníž. přenesená",$N$163,0)</f>
        <v>0</v>
      </c>
      <c r="BI163" s="119">
        <f>IF($U$163="nulová",$N$163,0)</f>
        <v>0</v>
      </c>
      <c r="BJ163" s="6" t="s">
        <v>19</v>
      </c>
      <c r="BK163" s="119">
        <f>ROUND($L$163*$K$163,2)</f>
        <v>0</v>
      </c>
      <c r="BL163" s="6" t="s">
        <v>137</v>
      </c>
      <c r="BM163" s="6" t="s">
        <v>200</v>
      </c>
    </row>
    <row r="164" spans="2:65" s="6" customFormat="1" ht="27" customHeight="1" x14ac:dyDescent="0.3">
      <c r="B164" s="19"/>
      <c r="C164" s="112" t="s">
        <v>201</v>
      </c>
      <c r="D164" s="112" t="s">
        <v>135</v>
      </c>
      <c r="E164" s="113" t="s">
        <v>202</v>
      </c>
      <c r="F164" s="193" t="s">
        <v>203</v>
      </c>
      <c r="G164" s="194"/>
      <c r="H164" s="194"/>
      <c r="I164" s="194"/>
      <c r="J164" s="114" t="s">
        <v>196</v>
      </c>
      <c r="K164" s="115">
        <v>270.48</v>
      </c>
      <c r="L164" s="195">
        <v>0</v>
      </c>
      <c r="M164" s="194"/>
      <c r="N164" s="196">
        <f>ROUND($L$164*$K$164,2)</f>
        <v>0</v>
      </c>
      <c r="O164" s="197"/>
      <c r="P164" s="197"/>
      <c r="Q164" s="197"/>
      <c r="R164" s="20"/>
      <c r="T164" s="116"/>
      <c r="U164" s="25" t="s">
        <v>37</v>
      </c>
      <c r="V164" s="117">
        <v>6.0000000000000001E-3</v>
      </c>
      <c r="W164" s="117">
        <f>$V$164*$K$164</f>
        <v>1.6228800000000001</v>
      </c>
      <c r="X164" s="117">
        <v>0</v>
      </c>
      <c r="Y164" s="117">
        <f>$X$164*$K$164</f>
        <v>0</v>
      </c>
      <c r="Z164" s="117">
        <v>0</v>
      </c>
      <c r="AA164" s="118">
        <f>$Z$164*$K$164</f>
        <v>0</v>
      </c>
      <c r="AR164" s="6" t="s">
        <v>137</v>
      </c>
      <c r="AT164" s="6" t="s">
        <v>135</v>
      </c>
      <c r="AU164" s="6" t="s">
        <v>91</v>
      </c>
      <c r="AY164" s="6" t="s">
        <v>134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19</v>
      </c>
      <c r="BK164" s="119">
        <f>ROUND($L$164*$K$164,2)</f>
        <v>0</v>
      </c>
      <c r="BL164" s="6" t="s">
        <v>137</v>
      </c>
      <c r="BM164" s="6" t="s">
        <v>204</v>
      </c>
    </row>
    <row r="165" spans="2:65" s="6" customFormat="1" ht="27" customHeight="1" x14ac:dyDescent="0.3">
      <c r="B165" s="19"/>
      <c r="C165" s="112" t="s">
        <v>205</v>
      </c>
      <c r="D165" s="112" t="s">
        <v>135</v>
      </c>
      <c r="E165" s="113" t="s">
        <v>206</v>
      </c>
      <c r="F165" s="193" t="s">
        <v>207</v>
      </c>
      <c r="G165" s="194"/>
      <c r="H165" s="194"/>
      <c r="I165" s="194"/>
      <c r="J165" s="114" t="s">
        <v>196</v>
      </c>
      <c r="K165" s="115">
        <v>11.3</v>
      </c>
      <c r="L165" s="195">
        <v>0</v>
      </c>
      <c r="M165" s="194"/>
      <c r="N165" s="196">
        <f>ROUND($L$165*$K$165,2)</f>
        <v>0</v>
      </c>
      <c r="O165" s="197"/>
      <c r="P165" s="197"/>
      <c r="Q165" s="197"/>
      <c r="R165" s="20"/>
      <c r="T165" s="116"/>
      <c r="U165" s="25" t="s">
        <v>37</v>
      </c>
      <c r="V165" s="117">
        <v>0</v>
      </c>
      <c r="W165" s="117">
        <f>$V$165*$K$165</f>
        <v>0</v>
      </c>
      <c r="X165" s="117">
        <v>0</v>
      </c>
      <c r="Y165" s="117">
        <f>$X$165*$K$165</f>
        <v>0</v>
      </c>
      <c r="Z165" s="117">
        <v>0</v>
      </c>
      <c r="AA165" s="118">
        <f>$Z$165*$K$165</f>
        <v>0</v>
      </c>
      <c r="AR165" s="6" t="s">
        <v>137</v>
      </c>
      <c r="AT165" s="6" t="s">
        <v>135</v>
      </c>
      <c r="AU165" s="6" t="s">
        <v>91</v>
      </c>
      <c r="AY165" s="6" t="s">
        <v>134</v>
      </c>
      <c r="BE165" s="119">
        <f>IF($U$165="základní",$N$165,0)</f>
        <v>0</v>
      </c>
      <c r="BF165" s="119">
        <f>IF($U$165="snížená",$N$165,0)</f>
        <v>0</v>
      </c>
      <c r="BG165" s="119">
        <f>IF($U$165="zákl. přenesená",$N$165,0)</f>
        <v>0</v>
      </c>
      <c r="BH165" s="119">
        <f>IF($U$165="sníž. přenesená",$N$165,0)</f>
        <v>0</v>
      </c>
      <c r="BI165" s="119">
        <f>IF($U$165="nulová",$N$165,0)</f>
        <v>0</v>
      </c>
      <c r="BJ165" s="6" t="s">
        <v>19</v>
      </c>
      <c r="BK165" s="119">
        <f>ROUND($L$165*$K$165,2)</f>
        <v>0</v>
      </c>
      <c r="BL165" s="6" t="s">
        <v>137</v>
      </c>
      <c r="BM165" s="6" t="s">
        <v>208</v>
      </c>
    </row>
    <row r="166" spans="2:65" s="6" customFormat="1" ht="27" customHeight="1" x14ac:dyDescent="0.3">
      <c r="B166" s="19"/>
      <c r="C166" s="112" t="s">
        <v>209</v>
      </c>
      <c r="D166" s="112" t="s">
        <v>135</v>
      </c>
      <c r="E166" s="113" t="s">
        <v>210</v>
      </c>
      <c r="F166" s="193" t="s">
        <v>211</v>
      </c>
      <c r="G166" s="194"/>
      <c r="H166" s="194"/>
      <c r="I166" s="194"/>
      <c r="J166" s="114" t="s">
        <v>196</v>
      </c>
      <c r="K166" s="115">
        <v>4.7320000000000002</v>
      </c>
      <c r="L166" s="195">
        <v>0</v>
      </c>
      <c r="M166" s="194"/>
      <c r="N166" s="196">
        <f>ROUND($L$166*$K$166,2)</f>
        <v>0</v>
      </c>
      <c r="O166" s="197"/>
      <c r="P166" s="197"/>
      <c r="Q166" s="197"/>
      <c r="R166" s="20"/>
      <c r="T166" s="116"/>
      <c r="U166" s="25" t="s">
        <v>37</v>
      </c>
      <c r="V166" s="117">
        <v>0</v>
      </c>
      <c r="W166" s="117">
        <f>$V$166*$K$166</f>
        <v>0</v>
      </c>
      <c r="X166" s="117">
        <v>0</v>
      </c>
      <c r="Y166" s="117">
        <f>$X$166*$K$166</f>
        <v>0</v>
      </c>
      <c r="Z166" s="117">
        <v>0</v>
      </c>
      <c r="AA166" s="118">
        <f>$Z$166*$K$166</f>
        <v>0</v>
      </c>
      <c r="AR166" s="6" t="s">
        <v>137</v>
      </c>
      <c r="AT166" s="6" t="s">
        <v>135</v>
      </c>
      <c r="AU166" s="6" t="s">
        <v>91</v>
      </c>
      <c r="AY166" s="6" t="s">
        <v>134</v>
      </c>
      <c r="BE166" s="119">
        <f>IF($U$166="základní",$N$166,0)</f>
        <v>0</v>
      </c>
      <c r="BF166" s="119">
        <f>IF($U$166="snížená",$N$166,0)</f>
        <v>0</v>
      </c>
      <c r="BG166" s="119">
        <f>IF($U$166="zákl. přenesená",$N$166,0)</f>
        <v>0</v>
      </c>
      <c r="BH166" s="119">
        <f>IF($U$166="sníž. přenesená",$N$166,0)</f>
        <v>0</v>
      </c>
      <c r="BI166" s="119">
        <f>IF($U$166="nulová",$N$166,0)</f>
        <v>0</v>
      </c>
      <c r="BJ166" s="6" t="s">
        <v>19</v>
      </c>
      <c r="BK166" s="119">
        <f>ROUND($L$166*$K$166,2)</f>
        <v>0</v>
      </c>
      <c r="BL166" s="6" t="s">
        <v>137</v>
      </c>
      <c r="BM166" s="6" t="s">
        <v>212</v>
      </c>
    </row>
    <row r="167" spans="2:65" s="6" customFormat="1" ht="27" customHeight="1" x14ac:dyDescent="0.3">
      <c r="B167" s="19"/>
      <c r="C167" s="112" t="s">
        <v>213</v>
      </c>
      <c r="D167" s="112" t="s">
        <v>135</v>
      </c>
      <c r="E167" s="113" t="s">
        <v>214</v>
      </c>
      <c r="F167" s="193" t="s">
        <v>215</v>
      </c>
      <c r="G167" s="194"/>
      <c r="H167" s="194"/>
      <c r="I167" s="194"/>
      <c r="J167" s="114" t="s">
        <v>196</v>
      </c>
      <c r="K167" s="115">
        <v>2</v>
      </c>
      <c r="L167" s="195">
        <v>0</v>
      </c>
      <c r="M167" s="194"/>
      <c r="N167" s="196">
        <f>ROUND($L$167*$K$167,2)</f>
        <v>0</v>
      </c>
      <c r="O167" s="197"/>
      <c r="P167" s="197"/>
      <c r="Q167" s="197"/>
      <c r="R167" s="20"/>
      <c r="T167" s="116"/>
      <c r="U167" s="25" t="s">
        <v>37</v>
      </c>
      <c r="V167" s="117">
        <v>0</v>
      </c>
      <c r="W167" s="117">
        <f>$V$167*$K$167</f>
        <v>0</v>
      </c>
      <c r="X167" s="117">
        <v>0</v>
      </c>
      <c r="Y167" s="117">
        <f>$X$167*$K$167</f>
        <v>0</v>
      </c>
      <c r="Z167" s="117">
        <v>0</v>
      </c>
      <c r="AA167" s="118">
        <f>$Z$167*$K$167</f>
        <v>0</v>
      </c>
      <c r="AR167" s="6" t="s">
        <v>137</v>
      </c>
      <c r="AT167" s="6" t="s">
        <v>135</v>
      </c>
      <c r="AU167" s="6" t="s">
        <v>91</v>
      </c>
      <c r="AY167" s="6" t="s">
        <v>134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19</v>
      </c>
      <c r="BK167" s="119">
        <f>ROUND($L$167*$K$167,2)</f>
        <v>0</v>
      </c>
      <c r="BL167" s="6" t="s">
        <v>137</v>
      </c>
      <c r="BM167" s="6" t="s">
        <v>216</v>
      </c>
    </row>
    <row r="168" spans="2:65" s="102" customFormat="1" ht="30.75" customHeight="1" x14ac:dyDescent="0.3">
      <c r="B168" s="103"/>
      <c r="D168" s="111" t="s">
        <v>107</v>
      </c>
      <c r="E168" s="111"/>
      <c r="F168" s="111"/>
      <c r="G168" s="111"/>
      <c r="H168" s="111"/>
      <c r="I168" s="111"/>
      <c r="J168" s="111"/>
      <c r="K168" s="111"/>
      <c r="L168" s="111"/>
      <c r="M168" s="111"/>
      <c r="N168" s="210">
        <f>$BK$168</f>
        <v>0</v>
      </c>
      <c r="O168" s="211"/>
      <c r="P168" s="211"/>
      <c r="Q168" s="211"/>
      <c r="R168" s="106"/>
      <c r="T168" s="107"/>
      <c r="W168" s="108">
        <f>$W$169</f>
        <v>3.1074960000000003</v>
      </c>
      <c r="Y168" s="108">
        <f>$Y$169</f>
        <v>0</v>
      </c>
      <c r="AA168" s="109">
        <f>$AA$169</f>
        <v>0</v>
      </c>
      <c r="AR168" s="105" t="s">
        <v>19</v>
      </c>
      <c r="AT168" s="105" t="s">
        <v>71</v>
      </c>
      <c r="AU168" s="105" t="s">
        <v>19</v>
      </c>
      <c r="AY168" s="105" t="s">
        <v>134</v>
      </c>
      <c r="BK168" s="110">
        <f>$BK$169</f>
        <v>0</v>
      </c>
    </row>
    <row r="169" spans="2:65" s="6" customFormat="1" ht="15.75" customHeight="1" x14ac:dyDescent="0.3">
      <c r="B169" s="19"/>
      <c r="C169" s="112" t="s">
        <v>217</v>
      </c>
      <c r="D169" s="112" t="s">
        <v>135</v>
      </c>
      <c r="E169" s="113" t="s">
        <v>218</v>
      </c>
      <c r="F169" s="193" t="s">
        <v>219</v>
      </c>
      <c r="G169" s="194"/>
      <c r="H169" s="194"/>
      <c r="I169" s="194"/>
      <c r="J169" s="114" t="s">
        <v>196</v>
      </c>
      <c r="K169" s="115">
        <v>9.7720000000000002</v>
      </c>
      <c r="L169" s="195">
        <v>0</v>
      </c>
      <c r="M169" s="194"/>
      <c r="N169" s="196">
        <f>ROUND($L$169*$K$169,2)</f>
        <v>0</v>
      </c>
      <c r="O169" s="197"/>
      <c r="P169" s="197"/>
      <c r="Q169" s="197"/>
      <c r="R169" s="20"/>
      <c r="T169" s="116"/>
      <c r="U169" s="25" t="s">
        <v>37</v>
      </c>
      <c r="V169" s="117">
        <v>0.318</v>
      </c>
      <c r="W169" s="117">
        <f>$V$169*$K$169</f>
        <v>3.1074960000000003</v>
      </c>
      <c r="X169" s="117">
        <v>0</v>
      </c>
      <c r="Y169" s="117">
        <f>$X$169*$K$169</f>
        <v>0</v>
      </c>
      <c r="Z169" s="117">
        <v>0</v>
      </c>
      <c r="AA169" s="118">
        <f>$Z$169*$K$169</f>
        <v>0</v>
      </c>
      <c r="AR169" s="6" t="s">
        <v>137</v>
      </c>
      <c r="AT169" s="6" t="s">
        <v>135</v>
      </c>
      <c r="AU169" s="6" t="s">
        <v>91</v>
      </c>
      <c r="AY169" s="6" t="s">
        <v>134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19</v>
      </c>
      <c r="BK169" s="119">
        <f>ROUND($L$169*$K$169,2)</f>
        <v>0</v>
      </c>
      <c r="BL169" s="6" t="s">
        <v>137</v>
      </c>
      <c r="BM169" s="6" t="s">
        <v>220</v>
      </c>
    </row>
    <row r="170" spans="2:65" s="102" customFormat="1" ht="37.5" customHeight="1" x14ac:dyDescent="0.35">
      <c r="B170" s="103"/>
      <c r="D170" s="104" t="s">
        <v>108</v>
      </c>
      <c r="E170" s="104"/>
      <c r="F170" s="104"/>
      <c r="G170" s="104"/>
      <c r="H170" s="104"/>
      <c r="I170" s="104"/>
      <c r="J170" s="104"/>
      <c r="K170" s="104"/>
      <c r="L170" s="104"/>
      <c r="M170" s="104"/>
      <c r="N170" s="212">
        <f>N171+N180+N207+N212+N217+N232+N245+N254</f>
        <v>0</v>
      </c>
      <c r="O170" s="211"/>
      <c r="P170" s="211"/>
      <c r="Q170" s="211"/>
      <c r="R170" s="106"/>
      <c r="T170" s="107"/>
      <c r="W170" s="108" t="e">
        <f>$W$171+#REF!+$W$176+$W$180+#REF!+#REF!+#REF!+$W$207+$W$212+$W$217+$W$232+#REF!+$W$245+$W$254</f>
        <v>#REF!</v>
      </c>
      <c r="Y170" s="108" t="e">
        <f>$Y$171+#REF!+$Y$176+$Y$180+#REF!+#REF!+#REF!+$Y$207+$Y$212+$Y$217+$Y$232+#REF!+$Y$245+$Y$254</f>
        <v>#REF!</v>
      </c>
      <c r="AA170" s="109" t="e">
        <f>$AA$171+#REF!+$AA$176+$AA$180+#REF!+#REF!+#REF!+$AA$207+$AA$212+$AA$217+$AA$232+#REF!+$AA$245+$AA$254</f>
        <v>#REF!</v>
      </c>
      <c r="AR170" s="105" t="s">
        <v>91</v>
      </c>
      <c r="AT170" s="105" t="s">
        <v>71</v>
      </c>
      <c r="AU170" s="105" t="s">
        <v>72</v>
      </c>
      <c r="AY170" s="105" t="s">
        <v>134</v>
      </c>
      <c r="BK170" s="110" t="e">
        <f>$BK$171+#REF!+$BK$176+$BK$180+#REF!+#REF!+#REF!+$BK$207+$BK$212+$BK$217+$BK$232+#REF!+$BK$245+$BK$254</f>
        <v>#REF!</v>
      </c>
    </row>
    <row r="171" spans="2:65" s="102" customFormat="1" ht="21" customHeight="1" x14ac:dyDescent="0.3">
      <c r="B171" s="103"/>
      <c r="D171" s="111" t="s">
        <v>109</v>
      </c>
      <c r="E171" s="111"/>
      <c r="F171" s="111"/>
      <c r="G171" s="111"/>
      <c r="H171" s="111"/>
      <c r="I171" s="111"/>
      <c r="J171" s="111"/>
      <c r="K171" s="111"/>
      <c r="L171" s="111"/>
      <c r="M171" s="111"/>
      <c r="N171" s="210">
        <f>$BK$171</f>
        <v>0</v>
      </c>
      <c r="O171" s="211"/>
      <c r="P171" s="211"/>
      <c r="Q171" s="211"/>
      <c r="R171" s="106"/>
      <c r="T171" s="107"/>
      <c r="W171" s="108">
        <f>SUM($W$172:$W$175)</f>
        <v>14.43</v>
      </c>
      <c r="Y171" s="108">
        <f>SUM($Y$172:$Y$175)</f>
        <v>2.6000000000000002E-2</v>
      </c>
      <c r="AA171" s="109">
        <f>SUM($AA$172:$AA$175)</f>
        <v>0</v>
      </c>
      <c r="AR171" s="105" t="s">
        <v>91</v>
      </c>
      <c r="AT171" s="105" t="s">
        <v>71</v>
      </c>
      <c r="AU171" s="105" t="s">
        <v>19</v>
      </c>
      <c r="AY171" s="105" t="s">
        <v>134</v>
      </c>
      <c r="BK171" s="110">
        <f>SUM($BK$172:$BK$175)</f>
        <v>0</v>
      </c>
    </row>
    <row r="172" spans="2:65" s="6" customFormat="1" ht="27" customHeight="1" x14ac:dyDescent="0.3">
      <c r="B172" s="19"/>
      <c r="C172" s="112" t="s">
        <v>221</v>
      </c>
      <c r="D172" s="112" t="s">
        <v>135</v>
      </c>
      <c r="E172" s="113" t="s">
        <v>565</v>
      </c>
      <c r="F172" s="193" t="s">
        <v>566</v>
      </c>
      <c r="G172" s="194"/>
      <c r="H172" s="194"/>
      <c r="I172" s="194"/>
      <c r="J172" s="114" t="s">
        <v>136</v>
      </c>
      <c r="K172" s="115">
        <v>65</v>
      </c>
      <c r="L172" s="195">
        <v>0</v>
      </c>
      <c r="M172" s="194"/>
      <c r="N172" s="196">
        <f>ROUND($L$172*$K$172,2)</f>
        <v>0</v>
      </c>
      <c r="O172" s="197"/>
      <c r="P172" s="197"/>
      <c r="Q172" s="197"/>
      <c r="R172" s="20"/>
      <c r="T172" s="116"/>
      <c r="U172" s="25" t="s">
        <v>37</v>
      </c>
      <c r="V172" s="117">
        <v>0.222</v>
      </c>
      <c r="W172" s="117">
        <f>$V$172*$K$172</f>
        <v>14.43</v>
      </c>
      <c r="X172" s="117">
        <v>4.0000000000000002E-4</v>
      </c>
      <c r="Y172" s="117">
        <f>$X$172*$K$172</f>
        <v>2.6000000000000002E-2</v>
      </c>
      <c r="Z172" s="117">
        <v>0</v>
      </c>
      <c r="AA172" s="118">
        <f>$Z$172*$K$172</f>
        <v>0</v>
      </c>
      <c r="AR172" s="6" t="s">
        <v>180</v>
      </c>
      <c r="AT172" s="6" t="s">
        <v>135</v>
      </c>
      <c r="AU172" s="6" t="s">
        <v>91</v>
      </c>
      <c r="AY172" s="6" t="s">
        <v>134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19</v>
      </c>
      <c r="BK172" s="119">
        <f>ROUND($L$172*$K$172,2)</f>
        <v>0</v>
      </c>
      <c r="BL172" s="6" t="s">
        <v>180</v>
      </c>
      <c r="BM172" s="6" t="s">
        <v>222</v>
      </c>
    </row>
    <row r="173" spans="2:65" s="6" customFormat="1" ht="18.75" customHeight="1" x14ac:dyDescent="0.3">
      <c r="B173" s="120"/>
      <c r="E173" s="121"/>
      <c r="F173" s="201" t="s">
        <v>563</v>
      </c>
      <c r="G173" s="202"/>
      <c r="H173" s="202"/>
      <c r="I173" s="202"/>
      <c r="K173" s="122">
        <v>65</v>
      </c>
      <c r="R173" s="123"/>
      <c r="T173" s="124"/>
      <c r="AA173" s="125"/>
      <c r="AT173" s="121" t="s">
        <v>138</v>
      </c>
      <c r="AU173" s="121" t="s">
        <v>91</v>
      </c>
      <c r="AV173" s="121" t="s">
        <v>91</v>
      </c>
      <c r="AW173" s="121" t="s">
        <v>101</v>
      </c>
      <c r="AX173" s="121" t="s">
        <v>72</v>
      </c>
      <c r="AY173" s="121" t="s">
        <v>134</v>
      </c>
    </row>
    <row r="174" spans="2:65" s="6" customFormat="1" ht="18.75" customHeight="1" x14ac:dyDescent="0.3">
      <c r="B174" s="126"/>
      <c r="E174" s="127"/>
      <c r="F174" s="203" t="s">
        <v>139</v>
      </c>
      <c r="G174" s="204"/>
      <c r="H174" s="204"/>
      <c r="I174" s="204"/>
      <c r="K174" s="128">
        <v>65</v>
      </c>
      <c r="R174" s="129"/>
      <c r="T174" s="130"/>
      <c r="AA174" s="131"/>
      <c r="AT174" s="127" t="s">
        <v>138</v>
      </c>
      <c r="AU174" s="127" t="s">
        <v>91</v>
      </c>
      <c r="AV174" s="127" t="s">
        <v>137</v>
      </c>
      <c r="AW174" s="127" t="s">
        <v>101</v>
      </c>
      <c r="AX174" s="127" t="s">
        <v>19</v>
      </c>
      <c r="AY174" s="127" t="s">
        <v>134</v>
      </c>
    </row>
    <row r="175" spans="2:65" s="6" customFormat="1" ht="27" customHeight="1" x14ac:dyDescent="0.3">
      <c r="B175" s="19"/>
      <c r="C175" s="112" t="s">
        <v>225</v>
      </c>
      <c r="D175" s="112" t="s">
        <v>135</v>
      </c>
      <c r="E175" s="113" t="s">
        <v>226</v>
      </c>
      <c r="F175" s="193" t="s">
        <v>583</v>
      </c>
      <c r="G175" s="194"/>
      <c r="H175" s="194"/>
      <c r="I175" s="194"/>
      <c r="J175" s="114" t="s">
        <v>196</v>
      </c>
      <c r="K175" s="145">
        <v>0.01</v>
      </c>
      <c r="L175" s="195">
        <v>0</v>
      </c>
      <c r="M175" s="194"/>
      <c r="N175" s="196">
        <f>ROUND($L$175*$K$175,2)</f>
        <v>0</v>
      </c>
      <c r="O175" s="197"/>
      <c r="P175" s="197"/>
      <c r="Q175" s="197"/>
      <c r="R175" s="20"/>
      <c r="T175" s="116"/>
      <c r="U175" s="25" t="s">
        <v>37</v>
      </c>
      <c r="V175" s="117">
        <v>0</v>
      </c>
      <c r="W175" s="117">
        <f>$V$175*$K$175</f>
        <v>0</v>
      </c>
      <c r="X175" s="117">
        <v>0</v>
      </c>
      <c r="Y175" s="117">
        <f>$X$175*$K$175</f>
        <v>0</v>
      </c>
      <c r="Z175" s="117">
        <v>0</v>
      </c>
      <c r="AA175" s="118">
        <f>$Z$175*$K$175</f>
        <v>0</v>
      </c>
      <c r="AR175" s="6" t="s">
        <v>180</v>
      </c>
      <c r="AT175" s="6" t="s">
        <v>135</v>
      </c>
      <c r="AU175" s="6" t="s">
        <v>91</v>
      </c>
      <c r="AY175" s="6" t="s">
        <v>134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19</v>
      </c>
      <c r="BK175" s="119">
        <f>ROUND($L$175*$K$175,2)</f>
        <v>0</v>
      </c>
      <c r="BL175" s="6" t="s">
        <v>180</v>
      </c>
      <c r="BM175" s="6" t="s">
        <v>227</v>
      </c>
    </row>
    <row r="176" spans="2:65" s="102" customFormat="1" ht="30.75" customHeight="1" x14ac:dyDescent="0.3">
      <c r="B176" s="103"/>
      <c r="D176" s="111" t="s">
        <v>110</v>
      </c>
      <c r="E176" s="111"/>
      <c r="F176" s="111"/>
      <c r="G176" s="111"/>
      <c r="H176" s="111"/>
      <c r="I176" s="111"/>
      <c r="J176" s="111"/>
      <c r="K176" s="111"/>
      <c r="L176" s="111"/>
      <c r="M176" s="111"/>
      <c r="N176" s="210">
        <f>$BK$176</f>
        <v>0</v>
      </c>
      <c r="O176" s="211"/>
      <c r="P176" s="211"/>
      <c r="Q176" s="211"/>
      <c r="R176" s="106"/>
      <c r="T176" s="107"/>
      <c r="W176" s="108">
        <f>SUM($W$177:$W$179)</f>
        <v>0.68400000000000005</v>
      </c>
      <c r="Y176" s="108">
        <f>SUM($Y$177:$Y$179)</f>
        <v>0</v>
      </c>
      <c r="AA176" s="109">
        <f>SUM($AA$177:$AA$179)</f>
        <v>1.5779999999999999E-2</v>
      </c>
      <c r="AR176" s="105" t="s">
        <v>91</v>
      </c>
      <c r="AT176" s="105" t="s">
        <v>71</v>
      </c>
      <c r="AU176" s="105" t="s">
        <v>19</v>
      </c>
      <c r="AY176" s="105" t="s">
        <v>134</v>
      </c>
      <c r="BK176" s="110">
        <f>SUM($BK$177:$BK$179)</f>
        <v>0</v>
      </c>
    </row>
    <row r="177" spans="2:65" s="6" customFormat="1" ht="15.75" customHeight="1" x14ac:dyDescent="0.3">
      <c r="B177" s="19"/>
      <c r="C177" s="112" t="s">
        <v>228</v>
      </c>
      <c r="D177" s="112" t="s">
        <v>135</v>
      </c>
      <c r="E177" s="113" t="s">
        <v>229</v>
      </c>
      <c r="F177" s="193" t="s">
        <v>230</v>
      </c>
      <c r="G177" s="194"/>
      <c r="H177" s="194"/>
      <c r="I177" s="194"/>
      <c r="J177" s="114" t="s">
        <v>231</v>
      </c>
      <c r="K177" s="115">
        <v>6</v>
      </c>
      <c r="L177" s="195">
        <v>0</v>
      </c>
      <c r="M177" s="194"/>
      <c r="N177" s="196">
        <f>ROUND($L$177*$K$177,2)</f>
        <v>0</v>
      </c>
      <c r="O177" s="197"/>
      <c r="P177" s="197"/>
      <c r="Q177" s="197"/>
      <c r="R177" s="20"/>
      <c r="T177" s="116"/>
      <c r="U177" s="25" t="s">
        <v>37</v>
      </c>
      <c r="V177" s="117">
        <v>0.114</v>
      </c>
      <c r="W177" s="117">
        <f>$V$177*$K$177</f>
        <v>0.68400000000000005</v>
      </c>
      <c r="X177" s="117">
        <v>0</v>
      </c>
      <c r="Y177" s="117">
        <f>$X$177*$K$177</f>
        <v>0</v>
      </c>
      <c r="Z177" s="117">
        <v>2.63E-3</v>
      </c>
      <c r="AA177" s="118">
        <f>$Z$177*$K$177</f>
        <v>1.5779999999999999E-2</v>
      </c>
      <c r="AR177" s="6" t="s">
        <v>180</v>
      </c>
      <c r="AT177" s="6" t="s">
        <v>135</v>
      </c>
      <c r="AU177" s="6" t="s">
        <v>91</v>
      </c>
      <c r="AY177" s="6" t="s">
        <v>134</v>
      </c>
      <c r="BE177" s="119">
        <f>IF($U$177="základní",$N$177,0)</f>
        <v>0</v>
      </c>
      <c r="BF177" s="119">
        <f>IF($U$177="snížená",$N$177,0)</f>
        <v>0</v>
      </c>
      <c r="BG177" s="119">
        <f>IF($U$177="zákl. přenesená",$N$177,0)</f>
        <v>0</v>
      </c>
      <c r="BH177" s="119">
        <f>IF($U$177="sníž. přenesená",$N$177,0)</f>
        <v>0</v>
      </c>
      <c r="BI177" s="119">
        <f>IF($U$177="nulová",$N$177,0)</f>
        <v>0</v>
      </c>
      <c r="BJ177" s="6" t="s">
        <v>19</v>
      </c>
      <c r="BK177" s="119">
        <f>ROUND($L$177*$K$177,2)</f>
        <v>0</v>
      </c>
      <c r="BL177" s="6" t="s">
        <v>180</v>
      </c>
      <c r="BM177" s="6" t="s">
        <v>232</v>
      </c>
    </row>
    <row r="178" spans="2:65" s="6" customFormat="1" ht="18.75" customHeight="1" x14ac:dyDescent="0.3">
      <c r="B178" s="120"/>
      <c r="E178" s="121"/>
      <c r="F178" s="201">
        <v>6</v>
      </c>
      <c r="G178" s="202"/>
      <c r="H178" s="202"/>
      <c r="I178" s="202"/>
      <c r="K178" s="122">
        <v>6</v>
      </c>
      <c r="R178" s="123"/>
      <c r="T178" s="124"/>
      <c r="AA178" s="125"/>
      <c r="AT178" s="121" t="s">
        <v>138</v>
      </c>
      <c r="AU178" s="121" t="s">
        <v>91</v>
      </c>
      <c r="AV178" s="121" t="s">
        <v>91</v>
      </c>
      <c r="AW178" s="121" t="s">
        <v>101</v>
      </c>
      <c r="AX178" s="121" t="s">
        <v>72</v>
      </c>
      <c r="AY178" s="121" t="s">
        <v>134</v>
      </c>
    </row>
    <row r="179" spans="2:65" s="6" customFormat="1" ht="18.75" customHeight="1" x14ac:dyDescent="0.3">
      <c r="B179" s="126"/>
      <c r="E179" s="127"/>
      <c r="F179" s="203" t="s">
        <v>139</v>
      </c>
      <c r="G179" s="204"/>
      <c r="H179" s="204"/>
      <c r="I179" s="204"/>
      <c r="K179" s="128">
        <v>6</v>
      </c>
      <c r="R179" s="129"/>
      <c r="T179" s="130"/>
      <c r="AA179" s="131"/>
      <c r="AT179" s="127" t="s">
        <v>138</v>
      </c>
      <c r="AU179" s="127" t="s">
        <v>91</v>
      </c>
      <c r="AV179" s="127" t="s">
        <v>137</v>
      </c>
      <c r="AW179" s="127" t="s">
        <v>101</v>
      </c>
      <c r="AX179" s="127" t="s">
        <v>19</v>
      </c>
      <c r="AY179" s="127" t="s">
        <v>134</v>
      </c>
    </row>
    <row r="180" spans="2:65" s="102" customFormat="1" ht="30.75" customHeight="1" x14ac:dyDescent="0.3">
      <c r="B180" s="103"/>
      <c r="D180" s="111" t="s">
        <v>111</v>
      </c>
      <c r="E180" s="111"/>
      <c r="F180" s="111"/>
      <c r="G180" s="111"/>
      <c r="H180" s="111"/>
      <c r="I180" s="111"/>
      <c r="J180" s="111"/>
      <c r="K180" s="111"/>
      <c r="L180" s="111"/>
      <c r="M180" s="111"/>
      <c r="N180" s="210">
        <f>$BK$180</f>
        <v>0</v>
      </c>
      <c r="O180" s="211"/>
      <c r="P180" s="211"/>
      <c r="Q180" s="211"/>
      <c r="R180" s="106"/>
      <c r="T180" s="107"/>
      <c r="W180" s="108">
        <f>SUM($W$181:$W$206)</f>
        <v>32.698</v>
      </c>
      <c r="Y180" s="108">
        <f>SUM($Y$181:$Y$206)</f>
        <v>0.10999999999999999</v>
      </c>
      <c r="AA180" s="109">
        <f>SUM($AA$181:$AA$206)</f>
        <v>0.56184000000000001</v>
      </c>
      <c r="AR180" s="105" t="s">
        <v>91</v>
      </c>
      <c r="AT180" s="105" t="s">
        <v>71</v>
      </c>
      <c r="AU180" s="105" t="s">
        <v>19</v>
      </c>
      <c r="AY180" s="105" t="s">
        <v>134</v>
      </c>
      <c r="BK180" s="110">
        <f>SUM($BK$181:$BK$206)</f>
        <v>0</v>
      </c>
    </row>
    <row r="181" spans="2:65" s="6" customFormat="1" ht="15.75" customHeight="1" x14ac:dyDescent="0.3">
      <c r="B181" s="19"/>
      <c r="C181" s="112" t="s">
        <v>235</v>
      </c>
      <c r="D181" s="112" t="s">
        <v>135</v>
      </c>
      <c r="E181" s="113" t="s">
        <v>236</v>
      </c>
      <c r="F181" s="193" t="s">
        <v>237</v>
      </c>
      <c r="G181" s="194"/>
      <c r="H181" s="194"/>
      <c r="I181" s="194"/>
      <c r="J181" s="114" t="s">
        <v>238</v>
      </c>
      <c r="K181" s="115">
        <v>6</v>
      </c>
      <c r="L181" s="195">
        <v>0</v>
      </c>
      <c r="M181" s="194"/>
      <c r="N181" s="196">
        <f>ROUND($L$181*$K$181,2)</f>
        <v>0</v>
      </c>
      <c r="O181" s="197"/>
      <c r="P181" s="197"/>
      <c r="Q181" s="197"/>
      <c r="R181" s="20"/>
      <c r="T181" s="116"/>
      <c r="U181" s="25" t="s">
        <v>37</v>
      </c>
      <c r="V181" s="117">
        <v>0.54800000000000004</v>
      </c>
      <c r="W181" s="117">
        <f>$V$181*$K$181</f>
        <v>3.2880000000000003</v>
      </c>
      <c r="X181" s="117">
        <v>0</v>
      </c>
      <c r="Y181" s="117">
        <f>$X$181*$K$181</f>
        <v>0</v>
      </c>
      <c r="Z181" s="117">
        <v>1.933E-2</v>
      </c>
      <c r="AA181" s="118">
        <f>$Z$181*$K$181</f>
        <v>0.11598</v>
      </c>
      <c r="AR181" s="6" t="s">
        <v>180</v>
      </c>
      <c r="AT181" s="6" t="s">
        <v>135</v>
      </c>
      <c r="AU181" s="6" t="s">
        <v>91</v>
      </c>
      <c r="AY181" s="6" t="s">
        <v>134</v>
      </c>
      <c r="BE181" s="119">
        <f>IF($U$181="základní",$N$181,0)</f>
        <v>0</v>
      </c>
      <c r="BF181" s="119">
        <f>IF($U$181="snížená",$N$181,0)</f>
        <v>0</v>
      </c>
      <c r="BG181" s="119">
        <f>IF($U$181="zákl. přenesená",$N$181,0)</f>
        <v>0</v>
      </c>
      <c r="BH181" s="119">
        <f>IF($U$181="sníž. přenesená",$N$181,0)</f>
        <v>0</v>
      </c>
      <c r="BI181" s="119">
        <f>IF($U$181="nulová",$N$181,0)</f>
        <v>0</v>
      </c>
      <c r="BJ181" s="6" t="s">
        <v>19</v>
      </c>
      <c r="BK181" s="119">
        <f>ROUND($L$181*$K$181,2)</f>
        <v>0</v>
      </c>
      <c r="BL181" s="6" t="s">
        <v>180</v>
      </c>
      <c r="BM181" s="6" t="s">
        <v>239</v>
      </c>
    </row>
    <row r="182" spans="2:65" s="6" customFormat="1" ht="18.75" customHeight="1" x14ac:dyDescent="0.3">
      <c r="B182" s="120"/>
      <c r="E182" s="121"/>
      <c r="F182" s="201" t="s">
        <v>240</v>
      </c>
      <c r="G182" s="202"/>
      <c r="H182" s="202"/>
      <c r="I182" s="202"/>
      <c r="K182" s="122">
        <v>6</v>
      </c>
      <c r="R182" s="123"/>
      <c r="T182" s="124"/>
      <c r="AA182" s="125"/>
      <c r="AT182" s="121" t="s">
        <v>138</v>
      </c>
      <c r="AU182" s="121" t="s">
        <v>91</v>
      </c>
      <c r="AV182" s="121" t="s">
        <v>91</v>
      </c>
      <c r="AW182" s="121" t="s">
        <v>101</v>
      </c>
      <c r="AX182" s="121" t="s">
        <v>72</v>
      </c>
      <c r="AY182" s="121" t="s">
        <v>134</v>
      </c>
    </row>
    <row r="183" spans="2:65" s="6" customFormat="1" ht="18.75" customHeight="1" x14ac:dyDescent="0.3">
      <c r="B183" s="126"/>
      <c r="E183" s="127"/>
      <c r="F183" s="203" t="s">
        <v>139</v>
      </c>
      <c r="G183" s="204"/>
      <c r="H183" s="204"/>
      <c r="I183" s="204"/>
      <c r="K183" s="128">
        <v>6</v>
      </c>
      <c r="R183" s="129"/>
      <c r="T183" s="130"/>
      <c r="AA183" s="131"/>
      <c r="AT183" s="127" t="s">
        <v>138</v>
      </c>
      <c r="AU183" s="127" t="s">
        <v>91</v>
      </c>
      <c r="AV183" s="127" t="s">
        <v>137</v>
      </c>
      <c r="AW183" s="127" t="s">
        <v>101</v>
      </c>
      <c r="AX183" s="127" t="s">
        <v>19</v>
      </c>
      <c r="AY183" s="127" t="s">
        <v>134</v>
      </c>
    </row>
    <row r="184" spans="2:65" s="6" customFormat="1" ht="15.75" customHeight="1" x14ac:dyDescent="0.3">
      <c r="B184" s="19"/>
      <c r="C184" s="112" t="s">
        <v>241</v>
      </c>
      <c r="D184" s="112" t="s">
        <v>135</v>
      </c>
      <c r="E184" s="113" t="s">
        <v>242</v>
      </c>
      <c r="F184" s="193" t="s">
        <v>243</v>
      </c>
      <c r="G184" s="194"/>
      <c r="H184" s="194"/>
      <c r="I184" s="194"/>
      <c r="J184" s="114" t="s">
        <v>238</v>
      </c>
      <c r="K184" s="115">
        <v>6</v>
      </c>
      <c r="L184" s="195">
        <v>0</v>
      </c>
      <c r="M184" s="194"/>
      <c r="N184" s="196">
        <f>ROUND($L$184*$K$184,2)</f>
        <v>0</v>
      </c>
      <c r="O184" s="197"/>
      <c r="P184" s="197"/>
      <c r="Q184" s="197"/>
      <c r="R184" s="20"/>
      <c r="T184" s="116"/>
      <c r="U184" s="25" t="s">
        <v>37</v>
      </c>
      <c r="V184" s="117">
        <v>0.36199999999999999</v>
      </c>
      <c r="W184" s="117">
        <f>$V$184*$K$184</f>
        <v>2.1719999999999997</v>
      </c>
      <c r="X184" s="117">
        <v>0</v>
      </c>
      <c r="Y184" s="117">
        <f>$X$184*$K$184</f>
        <v>0</v>
      </c>
      <c r="Z184" s="117">
        <v>1.9460000000000002E-2</v>
      </c>
      <c r="AA184" s="118">
        <f>$Z$184*$K$184</f>
        <v>0.11676</v>
      </c>
      <c r="AR184" s="6" t="s">
        <v>180</v>
      </c>
      <c r="AT184" s="6" t="s">
        <v>135</v>
      </c>
      <c r="AU184" s="6" t="s">
        <v>91</v>
      </c>
      <c r="AY184" s="6" t="s">
        <v>134</v>
      </c>
      <c r="BE184" s="119">
        <f>IF($U$184="základní",$N$184,0)</f>
        <v>0</v>
      </c>
      <c r="BF184" s="119">
        <f>IF($U$184="snížená",$N$184,0)</f>
        <v>0</v>
      </c>
      <c r="BG184" s="119">
        <f>IF($U$184="zákl. přenesená",$N$184,0)</f>
        <v>0</v>
      </c>
      <c r="BH184" s="119">
        <f>IF($U$184="sníž. přenesená",$N$184,0)</f>
        <v>0</v>
      </c>
      <c r="BI184" s="119">
        <f>IF($U$184="nulová",$N$184,0)</f>
        <v>0</v>
      </c>
      <c r="BJ184" s="6" t="s">
        <v>19</v>
      </c>
      <c r="BK184" s="119">
        <f>ROUND($L$184*$K$184,2)</f>
        <v>0</v>
      </c>
      <c r="BL184" s="6" t="s">
        <v>180</v>
      </c>
      <c r="BM184" s="6" t="s">
        <v>244</v>
      </c>
    </row>
    <row r="185" spans="2:65" s="6" customFormat="1" ht="18.75" customHeight="1" x14ac:dyDescent="0.3">
      <c r="B185" s="120"/>
      <c r="E185" s="121"/>
      <c r="F185" s="201" t="s">
        <v>245</v>
      </c>
      <c r="G185" s="202"/>
      <c r="H185" s="202"/>
      <c r="I185" s="202"/>
      <c r="K185" s="122">
        <v>6</v>
      </c>
      <c r="R185" s="123"/>
      <c r="T185" s="124"/>
      <c r="AA185" s="125"/>
      <c r="AT185" s="121" t="s">
        <v>138</v>
      </c>
      <c r="AU185" s="121" t="s">
        <v>91</v>
      </c>
      <c r="AV185" s="121" t="s">
        <v>91</v>
      </c>
      <c r="AW185" s="121" t="s">
        <v>101</v>
      </c>
      <c r="AX185" s="121" t="s">
        <v>72</v>
      </c>
      <c r="AY185" s="121" t="s">
        <v>134</v>
      </c>
    </row>
    <row r="186" spans="2:65" s="6" customFormat="1" ht="18.75" customHeight="1" x14ac:dyDescent="0.3">
      <c r="B186" s="126"/>
      <c r="E186" s="127"/>
      <c r="F186" s="203" t="s">
        <v>139</v>
      </c>
      <c r="G186" s="204"/>
      <c r="H186" s="204"/>
      <c r="I186" s="204"/>
      <c r="K186" s="128">
        <v>6</v>
      </c>
      <c r="R186" s="129"/>
      <c r="T186" s="130"/>
      <c r="AA186" s="131"/>
      <c r="AT186" s="127" t="s">
        <v>138</v>
      </c>
      <c r="AU186" s="127" t="s">
        <v>91</v>
      </c>
      <c r="AV186" s="127" t="s">
        <v>137</v>
      </c>
      <c r="AW186" s="127" t="s">
        <v>101</v>
      </c>
      <c r="AX186" s="127" t="s">
        <v>19</v>
      </c>
      <c r="AY186" s="127" t="s">
        <v>134</v>
      </c>
    </row>
    <row r="187" spans="2:65" s="6" customFormat="1" ht="15.75" customHeight="1" x14ac:dyDescent="0.3">
      <c r="B187" s="19"/>
      <c r="C187" s="112" t="s">
        <v>246</v>
      </c>
      <c r="D187" s="112" t="s">
        <v>135</v>
      </c>
      <c r="E187" s="113" t="s">
        <v>247</v>
      </c>
      <c r="F187" s="193" t="s">
        <v>248</v>
      </c>
      <c r="G187" s="194"/>
      <c r="H187" s="194"/>
      <c r="I187" s="194"/>
      <c r="J187" s="114" t="s">
        <v>238</v>
      </c>
      <c r="K187" s="115">
        <v>2</v>
      </c>
      <c r="L187" s="195">
        <v>0</v>
      </c>
      <c r="M187" s="194"/>
      <c r="N187" s="196">
        <f>ROUND($L$187*$K$187,2)</f>
        <v>0</v>
      </c>
      <c r="O187" s="197"/>
      <c r="P187" s="197"/>
      <c r="Q187" s="197"/>
      <c r="R187" s="20"/>
      <c r="T187" s="116"/>
      <c r="U187" s="25" t="s">
        <v>37</v>
      </c>
      <c r="V187" s="117">
        <v>0.69299999999999995</v>
      </c>
      <c r="W187" s="117">
        <f>$V$187*$K$187</f>
        <v>1.3859999999999999</v>
      </c>
      <c r="X187" s="117">
        <v>0</v>
      </c>
      <c r="Y187" s="117">
        <f>$X$187*$K$187</f>
        <v>0</v>
      </c>
      <c r="Z187" s="117">
        <v>8.7999999999999995E-2</v>
      </c>
      <c r="AA187" s="118">
        <f>$Z$187*$K$187</f>
        <v>0.17599999999999999</v>
      </c>
      <c r="AR187" s="6" t="s">
        <v>180</v>
      </c>
      <c r="AT187" s="6" t="s">
        <v>135</v>
      </c>
      <c r="AU187" s="6" t="s">
        <v>91</v>
      </c>
      <c r="AY187" s="6" t="s">
        <v>134</v>
      </c>
      <c r="BE187" s="119">
        <f>IF($U$187="základní",$N$187,0)</f>
        <v>0</v>
      </c>
      <c r="BF187" s="119">
        <f>IF($U$187="snížená",$N$187,0)</f>
        <v>0</v>
      </c>
      <c r="BG187" s="119">
        <f>IF($U$187="zákl. přenesená",$N$187,0)</f>
        <v>0</v>
      </c>
      <c r="BH187" s="119">
        <f>IF($U$187="sníž. přenesená",$N$187,0)</f>
        <v>0</v>
      </c>
      <c r="BI187" s="119">
        <f>IF($U$187="nulová",$N$187,0)</f>
        <v>0</v>
      </c>
      <c r="BJ187" s="6" t="s">
        <v>19</v>
      </c>
      <c r="BK187" s="119">
        <f>ROUND($L$187*$K$187,2)</f>
        <v>0</v>
      </c>
      <c r="BL187" s="6" t="s">
        <v>180</v>
      </c>
      <c r="BM187" s="6" t="s">
        <v>249</v>
      </c>
    </row>
    <row r="188" spans="2:65" s="6" customFormat="1" ht="18.75" customHeight="1" x14ac:dyDescent="0.3">
      <c r="B188" s="120"/>
      <c r="E188" s="121"/>
      <c r="F188" s="201" t="s">
        <v>250</v>
      </c>
      <c r="G188" s="202"/>
      <c r="H188" s="202"/>
      <c r="I188" s="202"/>
      <c r="K188" s="122">
        <v>2</v>
      </c>
      <c r="R188" s="123"/>
      <c r="T188" s="124"/>
      <c r="AA188" s="125"/>
      <c r="AT188" s="121" t="s">
        <v>138</v>
      </c>
      <c r="AU188" s="121" t="s">
        <v>91</v>
      </c>
      <c r="AV188" s="121" t="s">
        <v>91</v>
      </c>
      <c r="AW188" s="121" t="s">
        <v>101</v>
      </c>
      <c r="AX188" s="121" t="s">
        <v>72</v>
      </c>
      <c r="AY188" s="121" t="s">
        <v>134</v>
      </c>
    </row>
    <row r="189" spans="2:65" s="6" customFormat="1" ht="18.75" customHeight="1" x14ac:dyDescent="0.3">
      <c r="B189" s="126"/>
      <c r="E189" s="127"/>
      <c r="F189" s="203" t="s">
        <v>139</v>
      </c>
      <c r="G189" s="204"/>
      <c r="H189" s="204"/>
      <c r="I189" s="204"/>
      <c r="K189" s="128">
        <v>2</v>
      </c>
      <c r="R189" s="129"/>
      <c r="T189" s="130"/>
      <c r="AA189" s="131"/>
      <c r="AT189" s="127" t="s">
        <v>138</v>
      </c>
      <c r="AU189" s="127" t="s">
        <v>91</v>
      </c>
      <c r="AV189" s="127" t="s">
        <v>137</v>
      </c>
      <c r="AW189" s="127" t="s">
        <v>101</v>
      </c>
      <c r="AX189" s="127" t="s">
        <v>19</v>
      </c>
      <c r="AY189" s="127" t="s">
        <v>134</v>
      </c>
    </row>
    <row r="190" spans="2:65" s="6" customFormat="1" ht="15.75" customHeight="1" x14ac:dyDescent="0.3">
      <c r="B190" s="19"/>
      <c r="C190" s="112" t="s">
        <v>251</v>
      </c>
      <c r="D190" s="112" t="s">
        <v>135</v>
      </c>
      <c r="E190" s="113" t="s">
        <v>252</v>
      </c>
      <c r="F190" s="193" t="s">
        <v>253</v>
      </c>
      <c r="G190" s="194"/>
      <c r="H190" s="194"/>
      <c r="I190" s="194"/>
      <c r="J190" s="114" t="s">
        <v>238</v>
      </c>
      <c r="K190" s="115">
        <v>2</v>
      </c>
      <c r="L190" s="195">
        <v>0</v>
      </c>
      <c r="M190" s="194"/>
      <c r="N190" s="196">
        <f>ROUND($L$190*$K$190,2)</f>
        <v>0</v>
      </c>
      <c r="O190" s="197"/>
      <c r="P190" s="197"/>
      <c r="Q190" s="197"/>
      <c r="R190" s="20"/>
      <c r="T190" s="116"/>
      <c r="U190" s="25" t="s">
        <v>37</v>
      </c>
      <c r="V190" s="117">
        <v>0.46500000000000002</v>
      </c>
      <c r="W190" s="117">
        <f>$V$190*$K$190</f>
        <v>0.93</v>
      </c>
      <c r="X190" s="117">
        <v>0</v>
      </c>
      <c r="Y190" s="117">
        <f>$X$190*$K$190</f>
        <v>0</v>
      </c>
      <c r="Z190" s="117">
        <v>9.1999999999999998E-3</v>
      </c>
      <c r="AA190" s="118">
        <f>$Z$190*$K$190</f>
        <v>1.84E-2</v>
      </c>
      <c r="AR190" s="6" t="s">
        <v>180</v>
      </c>
      <c r="AT190" s="6" t="s">
        <v>135</v>
      </c>
      <c r="AU190" s="6" t="s">
        <v>91</v>
      </c>
      <c r="AY190" s="6" t="s">
        <v>134</v>
      </c>
      <c r="BE190" s="119">
        <f>IF($U$190="základní",$N$190,0)</f>
        <v>0</v>
      </c>
      <c r="BF190" s="119">
        <f>IF($U$190="snížená",$N$190,0)</f>
        <v>0</v>
      </c>
      <c r="BG190" s="119">
        <f>IF($U$190="zákl. přenesená",$N$190,0)</f>
        <v>0</v>
      </c>
      <c r="BH190" s="119">
        <f>IF($U$190="sníž. přenesená",$N$190,0)</f>
        <v>0</v>
      </c>
      <c r="BI190" s="119">
        <f>IF($U$190="nulová",$N$190,0)</f>
        <v>0</v>
      </c>
      <c r="BJ190" s="6" t="s">
        <v>19</v>
      </c>
      <c r="BK190" s="119">
        <f>ROUND($L$190*$K$190,2)</f>
        <v>0</v>
      </c>
      <c r="BL190" s="6" t="s">
        <v>180</v>
      </c>
      <c r="BM190" s="6" t="s">
        <v>254</v>
      </c>
    </row>
    <row r="191" spans="2:65" s="6" customFormat="1" ht="18.75" customHeight="1" x14ac:dyDescent="0.3">
      <c r="B191" s="120"/>
      <c r="E191" s="121"/>
      <c r="F191" s="201" t="s">
        <v>255</v>
      </c>
      <c r="G191" s="202"/>
      <c r="H191" s="202"/>
      <c r="I191" s="202"/>
      <c r="K191" s="122">
        <v>2</v>
      </c>
      <c r="R191" s="123"/>
      <c r="T191" s="124"/>
      <c r="AA191" s="125"/>
      <c r="AT191" s="121" t="s">
        <v>138</v>
      </c>
      <c r="AU191" s="121" t="s">
        <v>91</v>
      </c>
      <c r="AV191" s="121" t="s">
        <v>91</v>
      </c>
      <c r="AW191" s="121" t="s">
        <v>101</v>
      </c>
      <c r="AX191" s="121" t="s">
        <v>72</v>
      </c>
      <c r="AY191" s="121" t="s">
        <v>134</v>
      </c>
    </row>
    <row r="192" spans="2:65" s="6" customFormat="1" ht="18.75" customHeight="1" x14ac:dyDescent="0.3">
      <c r="B192" s="126"/>
      <c r="E192" s="127"/>
      <c r="F192" s="203" t="s">
        <v>139</v>
      </c>
      <c r="G192" s="204"/>
      <c r="H192" s="204"/>
      <c r="I192" s="204"/>
      <c r="K192" s="128">
        <v>2</v>
      </c>
      <c r="R192" s="129"/>
      <c r="T192" s="130"/>
      <c r="AA192" s="131"/>
      <c r="AT192" s="127" t="s">
        <v>138</v>
      </c>
      <c r="AU192" s="127" t="s">
        <v>91</v>
      </c>
      <c r="AV192" s="127" t="s">
        <v>137</v>
      </c>
      <c r="AW192" s="127" t="s">
        <v>101</v>
      </c>
      <c r="AX192" s="127" t="s">
        <v>19</v>
      </c>
      <c r="AY192" s="127" t="s">
        <v>134</v>
      </c>
    </row>
    <row r="193" spans="2:65" s="6" customFormat="1" ht="15.75" customHeight="1" x14ac:dyDescent="0.3">
      <c r="B193" s="19"/>
      <c r="C193" s="112" t="s">
        <v>256</v>
      </c>
      <c r="D193" s="112" t="s">
        <v>135</v>
      </c>
      <c r="E193" s="113" t="s">
        <v>257</v>
      </c>
      <c r="F193" s="193" t="s">
        <v>258</v>
      </c>
      <c r="G193" s="194"/>
      <c r="H193" s="194"/>
      <c r="I193" s="194"/>
      <c r="J193" s="114" t="s">
        <v>238</v>
      </c>
      <c r="K193" s="115">
        <v>2</v>
      </c>
      <c r="L193" s="195">
        <v>0</v>
      </c>
      <c r="M193" s="194"/>
      <c r="N193" s="196">
        <f>ROUND($L$193*$K$193,2)</f>
        <v>0</v>
      </c>
      <c r="O193" s="197"/>
      <c r="P193" s="197"/>
      <c r="Q193" s="197"/>
      <c r="R193" s="20"/>
      <c r="T193" s="116"/>
      <c r="U193" s="25" t="s">
        <v>37</v>
      </c>
      <c r="V193" s="117">
        <v>0.57899999999999996</v>
      </c>
      <c r="W193" s="117">
        <f>$V$193*$K$193</f>
        <v>1.1579999999999999</v>
      </c>
      <c r="X193" s="117">
        <v>0</v>
      </c>
      <c r="Y193" s="117">
        <f>$X$193*$K$193</f>
        <v>0</v>
      </c>
      <c r="Z193" s="117">
        <v>1.8800000000000001E-2</v>
      </c>
      <c r="AA193" s="118">
        <f>$Z$193*$K$193</f>
        <v>3.7600000000000001E-2</v>
      </c>
      <c r="AR193" s="6" t="s">
        <v>180</v>
      </c>
      <c r="AT193" s="6" t="s">
        <v>135</v>
      </c>
      <c r="AU193" s="6" t="s">
        <v>91</v>
      </c>
      <c r="AY193" s="6" t="s">
        <v>134</v>
      </c>
      <c r="BE193" s="119">
        <f>IF($U$193="základní",$N$193,0)</f>
        <v>0</v>
      </c>
      <c r="BF193" s="119">
        <f>IF($U$193="snížená",$N$193,0)</f>
        <v>0</v>
      </c>
      <c r="BG193" s="119">
        <f>IF($U$193="zákl. přenesená",$N$193,0)</f>
        <v>0</v>
      </c>
      <c r="BH193" s="119">
        <f>IF($U$193="sníž. přenesená",$N$193,0)</f>
        <v>0</v>
      </c>
      <c r="BI193" s="119">
        <f>IF($U$193="nulová",$N$193,0)</f>
        <v>0</v>
      </c>
      <c r="BJ193" s="6" t="s">
        <v>19</v>
      </c>
      <c r="BK193" s="119">
        <f>ROUND($L$193*$K$193,2)</f>
        <v>0</v>
      </c>
      <c r="BL193" s="6" t="s">
        <v>180</v>
      </c>
      <c r="BM193" s="6" t="s">
        <v>259</v>
      </c>
    </row>
    <row r="194" spans="2:65" s="6" customFormat="1" ht="18.75" customHeight="1" x14ac:dyDescent="0.3">
      <c r="B194" s="120"/>
      <c r="E194" s="121"/>
      <c r="F194" s="201" t="s">
        <v>260</v>
      </c>
      <c r="G194" s="202"/>
      <c r="H194" s="202"/>
      <c r="I194" s="202"/>
      <c r="K194" s="122">
        <v>2</v>
      </c>
      <c r="R194" s="123"/>
      <c r="T194" s="124"/>
      <c r="AA194" s="125"/>
      <c r="AT194" s="121" t="s">
        <v>138</v>
      </c>
      <c r="AU194" s="121" t="s">
        <v>91</v>
      </c>
      <c r="AV194" s="121" t="s">
        <v>91</v>
      </c>
      <c r="AW194" s="121" t="s">
        <v>101</v>
      </c>
      <c r="AX194" s="121" t="s">
        <v>72</v>
      </c>
      <c r="AY194" s="121" t="s">
        <v>134</v>
      </c>
    </row>
    <row r="195" spans="2:65" s="6" customFormat="1" ht="18.75" customHeight="1" x14ac:dyDescent="0.3">
      <c r="B195" s="126"/>
      <c r="E195" s="127"/>
      <c r="F195" s="203" t="s">
        <v>139</v>
      </c>
      <c r="G195" s="204"/>
      <c r="H195" s="204"/>
      <c r="I195" s="204"/>
      <c r="K195" s="128">
        <v>2</v>
      </c>
      <c r="R195" s="129"/>
      <c r="T195" s="130"/>
      <c r="AA195" s="131"/>
      <c r="AT195" s="127" t="s">
        <v>138</v>
      </c>
      <c r="AU195" s="127" t="s">
        <v>91</v>
      </c>
      <c r="AV195" s="127" t="s">
        <v>137</v>
      </c>
      <c r="AW195" s="127" t="s">
        <v>101</v>
      </c>
      <c r="AX195" s="127" t="s">
        <v>19</v>
      </c>
      <c r="AY195" s="127" t="s">
        <v>134</v>
      </c>
    </row>
    <row r="196" spans="2:65" s="6" customFormat="1" ht="15.75" customHeight="1" x14ac:dyDescent="0.3">
      <c r="B196" s="19"/>
      <c r="C196" s="112" t="s">
        <v>261</v>
      </c>
      <c r="D196" s="112" t="s">
        <v>135</v>
      </c>
      <c r="E196" s="113" t="s">
        <v>262</v>
      </c>
      <c r="F196" s="193" t="s">
        <v>263</v>
      </c>
      <c r="G196" s="194"/>
      <c r="H196" s="194"/>
      <c r="I196" s="194"/>
      <c r="J196" s="114" t="s">
        <v>238</v>
      </c>
      <c r="K196" s="115">
        <v>10</v>
      </c>
      <c r="L196" s="195">
        <v>0</v>
      </c>
      <c r="M196" s="194"/>
      <c r="N196" s="196">
        <f>ROUND($L$196*$K$196,2)</f>
        <v>0</v>
      </c>
      <c r="O196" s="197"/>
      <c r="P196" s="197"/>
      <c r="Q196" s="197"/>
      <c r="R196" s="20"/>
      <c r="T196" s="116"/>
      <c r="U196" s="25" t="s">
        <v>37</v>
      </c>
      <c r="V196" s="117">
        <v>0.44500000000000001</v>
      </c>
      <c r="W196" s="117">
        <f>$V$196*$K$196</f>
        <v>4.45</v>
      </c>
      <c r="X196" s="117">
        <v>0</v>
      </c>
      <c r="Y196" s="117">
        <f>$X$196*$K$196</f>
        <v>0</v>
      </c>
      <c r="Z196" s="117">
        <v>1.7600000000000001E-3</v>
      </c>
      <c r="AA196" s="118">
        <f>$Z$196*$K$196</f>
        <v>1.7600000000000001E-2</v>
      </c>
      <c r="AR196" s="6" t="s">
        <v>180</v>
      </c>
      <c r="AT196" s="6" t="s">
        <v>135</v>
      </c>
      <c r="AU196" s="6" t="s">
        <v>91</v>
      </c>
      <c r="AY196" s="6" t="s">
        <v>134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19</v>
      </c>
      <c r="BK196" s="119">
        <f>ROUND($L$196*$K$196,2)</f>
        <v>0</v>
      </c>
      <c r="BL196" s="6" t="s">
        <v>180</v>
      </c>
      <c r="BM196" s="6" t="s">
        <v>264</v>
      </c>
    </row>
    <row r="197" spans="2:65" s="6" customFormat="1" ht="15.75" customHeight="1" x14ac:dyDescent="0.3">
      <c r="B197" s="19"/>
      <c r="C197" s="112" t="s">
        <v>265</v>
      </c>
      <c r="D197" s="112" t="s">
        <v>135</v>
      </c>
      <c r="E197" s="113" t="s">
        <v>266</v>
      </c>
      <c r="F197" s="193" t="s">
        <v>267</v>
      </c>
      <c r="G197" s="194"/>
      <c r="H197" s="194"/>
      <c r="I197" s="194"/>
      <c r="J197" s="114" t="s">
        <v>234</v>
      </c>
      <c r="K197" s="115">
        <v>2</v>
      </c>
      <c r="L197" s="195">
        <v>0</v>
      </c>
      <c r="M197" s="194"/>
      <c r="N197" s="196">
        <f>ROUND($L$197*$K$197,2)</f>
        <v>0</v>
      </c>
      <c r="O197" s="197"/>
      <c r="P197" s="197"/>
      <c r="Q197" s="197"/>
      <c r="R197" s="20"/>
      <c r="T197" s="116"/>
      <c r="U197" s="25" t="s">
        <v>37</v>
      </c>
      <c r="V197" s="117">
        <v>0.40699999999999997</v>
      </c>
      <c r="W197" s="117">
        <f>$V$197*$K$197</f>
        <v>0.81399999999999995</v>
      </c>
      <c r="X197" s="117">
        <v>0</v>
      </c>
      <c r="Y197" s="117">
        <f>$X$197*$K$197</f>
        <v>0</v>
      </c>
      <c r="Z197" s="117">
        <v>2.2499999999999998E-3</v>
      </c>
      <c r="AA197" s="118">
        <f>$Z$197*$K$197</f>
        <v>4.4999999999999997E-3</v>
      </c>
      <c r="AR197" s="6" t="s">
        <v>180</v>
      </c>
      <c r="AT197" s="6" t="s">
        <v>135</v>
      </c>
      <c r="AU197" s="6" t="s">
        <v>91</v>
      </c>
      <c r="AY197" s="6" t="s">
        <v>134</v>
      </c>
      <c r="BE197" s="119">
        <f>IF($U$197="základní",$N$197,0)</f>
        <v>0</v>
      </c>
      <c r="BF197" s="119">
        <f>IF($U$197="snížená",$N$197,0)</f>
        <v>0</v>
      </c>
      <c r="BG197" s="119">
        <f>IF($U$197="zákl. přenesená",$N$197,0)</f>
        <v>0</v>
      </c>
      <c r="BH197" s="119">
        <f>IF($U$197="sníž. přenesená",$N$197,0)</f>
        <v>0</v>
      </c>
      <c r="BI197" s="119">
        <f>IF($U$197="nulová",$N$197,0)</f>
        <v>0</v>
      </c>
      <c r="BJ197" s="6" t="s">
        <v>19</v>
      </c>
      <c r="BK197" s="119">
        <f>ROUND($L$197*$K$197,2)</f>
        <v>0</v>
      </c>
      <c r="BL197" s="6" t="s">
        <v>180</v>
      </c>
      <c r="BM197" s="6" t="s">
        <v>268</v>
      </c>
    </row>
    <row r="198" spans="2:65" s="6" customFormat="1" ht="18.75" customHeight="1" x14ac:dyDescent="0.3">
      <c r="B198" s="120"/>
      <c r="E198" s="121"/>
      <c r="F198" s="201">
        <v>2</v>
      </c>
      <c r="G198" s="202"/>
      <c r="H198" s="202"/>
      <c r="I198" s="202"/>
      <c r="K198" s="122">
        <v>2</v>
      </c>
      <c r="R198" s="123"/>
      <c r="T198" s="124"/>
      <c r="AA198" s="125"/>
      <c r="AT198" s="121" t="s">
        <v>138</v>
      </c>
      <c r="AU198" s="121" t="s">
        <v>91</v>
      </c>
      <c r="AV198" s="121" t="s">
        <v>91</v>
      </c>
      <c r="AW198" s="121" t="s">
        <v>101</v>
      </c>
      <c r="AX198" s="121" t="s">
        <v>72</v>
      </c>
      <c r="AY198" s="121" t="s">
        <v>134</v>
      </c>
    </row>
    <row r="199" spans="2:65" s="6" customFormat="1" ht="18.75" customHeight="1" x14ac:dyDescent="0.3">
      <c r="B199" s="126"/>
      <c r="E199" s="127"/>
      <c r="F199" s="203" t="s">
        <v>139</v>
      </c>
      <c r="G199" s="204"/>
      <c r="H199" s="204"/>
      <c r="I199" s="204"/>
      <c r="K199" s="128">
        <v>3</v>
      </c>
      <c r="R199" s="129"/>
      <c r="T199" s="130"/>
      <c r="AA199" s="131"/>
      <c r="AT199" s="127" t="s">
        <v>138</v>
      </c>
      <c r="AU199" s="127" t="s">
        <v>91</v>
      </c>
      <c r="AV199" s="127" t="s">
        <v>137</v>
      </c>
      <c r="AW199" s="127" t="s">
        <v>101</v>
      </c>
      <c r="AX199" s="127" t="s">
        <v>19</v>
      </c>
      <c r="AY199" s="127" t="s">
        <v>134</v>
      </c>
    </row>
    <row r="200" spans="2:65" s="6" customFormat="1" ht="15.75" customHeight="1" x14ac:dyDescent="0.3">
      <c r="B200" s="19"/>
      <c r="C200" s="112" t="s">
        <v>269</v>
      </c>
      <c r="D200" s="112" t="s">
        <v>135</v>
      </c>
      <c r="E200" s="113" t="s">
        <v>270</v>
      </c>
      <c r="F200" s="193" t="s">
        <v>271</v>
      </c>
      <c r="G200" s="194"/>
      <c r="H200" s="194"/>
      <c r="I200" s="194"/>
      <c r="J200" s="114" t="s">
        <v>234</v>
      </c>
      <c r="K200" s="115">
        <v>5</v>
      </c>
      <c r="L200" s="195">
        <v>0</v>
      </c>
      <c r="M200" s="194"/>
      <c r="N200" s="196">
        <f>ROUND($L$200*$K$200,2)</f>
        <v>0</v>
      </c>
      <c r="O200" s="197"/>
      <c r="P200" s="197"/>
      <c r="Q200" s="197"/>
      <c r="R200" s="20"/>
      <c r="T200" s="116"/>
      <c r="U200" s="25" t="s">
        <v>37</v>
      </c>
      <c r="V200" s="117">
        <v>1.85</v>
      </c>
      <c r="W200" s="117">
        <f>$V$200*$K$200</f>
        <v>9.25</v>
      </c>
      <c r="X200" s="117">
        <v>2.1999999999999999E-2</v>
      </c>
      <c r="Y200" s="117">
        <f>$X$200*$K$200</f>
        <v>0.10999999999999999</v>
      </c>
      <c r="Z200" s="117">
        <v>0</v>
      </c>
      <c r="AA200" s="118">
        <f>$Z$200*$K$200</f>
        <v>0</v>
      </c>
      <c r="AR200" s="6" t="s">
        <v>180</v>
      </c>
      <c r="AT200" s="6" t="s">
        <v>135</v>
      </c>
      <c r="AU200" s="6" t="s">
        <v>91</v>
      </c>
      <c r="AY200" s="6" t="s">
        <v>134</v>
      </c>
      <c r="BE200" s="119">
        <f>IF($U$200="základní",$N$200,0)</f>
        <v>0</v>
      </c>
      <c r="BF200" s="119">
        <f>IF($U$200="snížená",$N$200,0)</f>
        <v>0</v>
      </c>
      <c r="BG200" s="119">
        <f>IF($U$200="zákl. přenesená",$N$200,0)</f>
        <v>0</v>
      </c>
      <c r="BH200" s="119">
        <f>IF($U$200="sníž. přenesená",$N$200,0)</f>
        <v>0</v>
      </c>
      <c r="BI200" s="119">
        <f>IF($U$200="nulová",$N$200,0)</f>
        <v>0</v>
      </c>
      <c r="BJ200" s="6" t="s">
        <v>19</v>
      </c>
      <c r="BK200" s="119">
        <f>ROUND($L$200*$K$200,2)</f>
        <v>0</v>
      </c>
      <c r="BL200" s="6" t="s">
        <v>180</v>
      </c>
      <c r="BM200" s="6" t="s">
        <v>272</v>
      </c>
    </row>
    <row r="201" spans="2:65" s="6" customFormat="1" ht="18.75" customHeight="1" x14ac:dyDescent="0.3">
      <c r="B201" s="120"/>
      <c r="E201" s="121"/>
      <c r="F201" s="201" t="s">
        <v>273</v>
      </c>
      <c r="G201" s="202"/>
      <c r="H201" s="202"/>
      <c r="I201" s="202"/>
      <c r="K201" s="122">
        <v>5</v>
      </c>
      <c r="N201" s="146"/>
      <c r="O201" s="146"/>
      <c r="P201" s="146"/>
      <c r="Q201" s="146"/>
      <c r="R201" s="123"/>
      <c r="T201" s="124"/>
      <c r="AA201" s="125"/>
      <c r="AT201" s="121" t="s">
        <v>138</v>
      </c>
      <c r="AU201" s="121" t="s">
        <v>91</v>
      </c>
      <c r="AV201" s="121" t="s">
        <v>91</v>
      </c>
      <c r="AW201" s="121" t="s">
        <v>101</v>
      </c>
      <c r="AX201" s="121" t="s">
        <v>72</v>
      </c>
      <c r="AY201" s="121" t="s">
        <v>134</v>
      </c>
    </row>
    <row r="202" spans="2:65" s="6" customFormat="1" ht="18.75" customHeight="1" x14ac:dyDescent="0.3">
      <c r="B202" s="126"/>
      <c r="E202" s="127"/>
      <c r="F202" s="203" t="s">
        <v>139</v>
      </c>
      <c r="G202" s="204"/>
      <c r="H202" s="204"/>
      <c r="I202" s="204"/>
      <c r="K202" s="128">
        <v>5</v>
      </c>
      <c r="N202" s="146"/>
      <c r="O202" s="146"/>
      <c r="P202" s="146"/>
      <c r="Q202" s="146"/>
      <c r="R202" s="129"/>
      <c r="T202" s="130"/>
      <c r="AA202" s="131"/>
      <c r="AT202" s="127" t="s">
        <v>138</v>
      </c>
      <c r="AU202" s="127" t="s">
        <v>91</v>
      </c>
      <c r="AV202" s="127" t="s">
        <v>137</v>
      </c>
      <c r="AW202" s="127" t="s">
        <v>101</v>
      </c>
      <c r="AX202" s="127" t="s">
        <v>19</v>
      </c>
      <c r="AY202" s="127" t="s">
        <v>134</v>
      </c>
    </row>
    <row r="203" spans="2:65" s="6" customFormat="1" ht="15.75" customHeight="1" x14ac:dyDescent="0.3">
      <c r="B203" s="19"/>
      <c r="C203" s="112" t="s">
        <v>274</v>
      </c>
      <c r="D203" s="112" t="s">
        <v>135</v>
      </c>
      <c r="E203" s="113" t="s">
        <v>275</v>
      </c>
      <c r="F203" s="193" t="s">
        <v>276</v>
      </c>
      <c r="G203" s="194"/>
      <c r="H203" s="194"/>
      <c r="I203" s="194"/>
      <c r="J203" s="114" t="s">
        <v>234</v>
      </c>
      <c r="K203" s="115">
        <v>5</v>
      </c>
      <c r="L203" s="195">
        <v>0</v>
      </c>
      <c r="M203" s="194"/>
      <c r="N203" s="196">
        <f>ROUND($L$203*$K$203,2)</f>
        <v>0</v>
      </c>
      <c r="O203" s="197"/>
      <c r="P203" s="197"/>
      <c r="Q203" s="197"/>
      <c r="R203" s="20"/>
      <c r="T203" s="116"/>
      <c r="U203" s="25" t="s">
        <v>37</v>
      </c>
      <c r="V203" s="117">
        <v>1.85</v>
      </c>
      <c r="W203" s="117">
        <f>$V$203*$K$203</f>
        <v>9.25</v>
      </c>
      <c r="X203" s="117">
        <v>0</v>
      </c>
      <c r="Y203" s="117">
        <f>$X$203*$K$203</f>
        <v>0</v>
      </c>
      <c r="Z203" s="117">
        <v>1.4999999999999999E-2</v>
      </c>
      <c r="AA203" s="118">
        <f>$Z$203*$K$203</f>
        <v>7.4999999999999997E-2</v>
      </c>
      <c r="AR203" s="6" t="s">
        <v>180</v>
      </c>
      <c r="AT203" s="6" t="s">
        <v>135</v>
      </c>
      <c r="AU203" s="6" t="s">
        <v>91</v>
      </c>
      <c r="AY203" s="6" t="s">
        <v>134</v>
      </c>
      <c r="BE203" s="119">
        <f>IF($U$203="základní",$N$203,0)</f>
        <v>0</v>
      </c>
      <c r="BF203" s="119">
        <f>IF($U$203="snížená",$N$203,0)</f>
        <v>0</v>
      </c>
      <c r="BG203" s="119">
        <f>IF($U$203="zákl. přenesená",$N$203,0)</f>
        <v>0</v>
      </c>
      <c r="BH203" s="119">
        <f>IF($U$203="sníž. přenesená",$N$203,0)</f>
        <v>0</v>
      </c>
      <c r="BI203" s="119">
        <f>IF($U$203="nulová",$N$203,0)</f>
        <v>0</v>
      </c>
      <c r="BJ203" s="6" t="s">
        <v>19</v>
      </c>
      <c r="BK203" s="119">
        <f>ROUND($L$203*$K$203,2)</f>
        <v>0</v>
      </c>
      <c r="BL203" s="6" t="s">
        <v>180</v>
      </c>
      <c r="BM203" s="6" t="s">
        <v>277</v>
      </c>
    </row>
    <row r="204" spans="2:65" s="6" customFormat="1" ht="18.75" customHeight="1" x14ac:dyDescent="0.3">
      <c r="B204" s="120"/>
      <c r="E204" s="121"/>
      <c r="F204" s="201" t="s">
        <v>273</v>
      </c>
      <c r="G204" s="202"/>
      <c r="H204" s="202"/>
      <c r="I204" s="202"/>
      <c r="K204" s="122">
        <v>5</v>
      </c>
      <c r="R204" s="123"/>
      <c r="T204" s="124"/>
      <c r="AA204" s="125"/>
      <c r="AT204" s="121" t="s">
        <v>138</v>
      </c>
      <c r="AU204" s="121" t="s">
        <v>91</v>
      </c>
      <c r="AV204" s="121" t="s">
        <v>91</v>
      </c>
      <c r="AW204" s="121" t="s">
        <v>101</v>
      </c>
      <c r="AX204" s="121" t="s">
        <v>72</v>
      </c>
      <c r="AY204" s="121" t="s">
        <v>134</v>
      </c>
    </row>
    <row r="205" spans="2:65" s="6" customFormat="1" ht="18.75" customHeight="1" x14ac:dyDescent="0.3">
      <c r="B205" s="126"/>
      <c r="E205" s="127"/>
      <c r="F205" s="203" t="s">
        <v>139</v>
      </c>
      <c r="G205" s="204"/>
      <c r="H205" s="204"/>
      <c r="I205" s="204"/>
      <c r="K205" s="128">
        <v>5</v>
      </c>
      <c r="R205" s="129"/>
      <c r="T205" s="130"/>
      <c r="AA205" s="131"/>
      <c r="AT205" s="127" t="s">
        <v>138</v>
      </c>
      <c r="AU205" s="127" t="s">
        <v>91</v>
      </c>
      <c r="AV205" s="127" t="s">
        <v>137</v>
      </c>
      <c r="AW205" s="127" t="s">
        <v>101</v>
      </c>
      <c r="AX205" s="127" t="s">
        <v>19</v>
      </c>
      <c r="AY205" s="127" t="s">
        <v>134</v>
      </c>
    </row>
    <row r="206" spans="2:65" s="6" customFormat="1" ht="27" customHeight="1" x14ac:dyDescent="0.3">
      <c r="B206" s="19"/>
      <c r="C206" s="112" t="s">
        <v>278</v>
      </c>
      <c r="D206" s="112" t="s">
        <v>135</v>
      </c>
      <c r="E206" s="113" t="s">
        <v>279</v>
      </c>
      <c r="F206" s="193" t="s">
        <v>584</v>
      </c>
      <c r="G206" s="194"/>
      <c r="H206" s="194"/>
      <c r="I206" s="194"/>
      <c r="J206" s="114" t="s">
        <v>196</v>
      </c>
      <c r="K206" s="115">
        <v>0.22500000000000001</v>
      </c>
      <c r="L206" s="195">
        <v>0</v>
      </c>
      <c r="M206" s="194"/>
      <c r="N206" s="196">
        <f>ROUND($L$206*$K$206,2)</f>
        <v>0</v>
      </c>
      <c r="O206" s="197"/>
      <c r="P206" s="197"/>
      <c r="Q206" s="197"/>
      <c r="R206" s="20"/>
      <c r="T206" s="116"/>
      <c r="U206" s="25" t="s">
        <v>37</v>
      </c>
      <c r="V206" s="117">
        <v>0</v>
      </c>
      <c r="W206" s="117">
        <f>$V$206*$K$206</f>
        <v>0</v>
      </c>
      <c r="X206" s="117">
        <v>0</v>
      </c>
      <c r="Y206" s="117">
        <f>$X$206*$K$206</f>
        <v>0</v>
      </c>
      <c r="Z206" s="117">
        <v>0</v>
      </c>
      <c r="AA206" s="118">
        <f>$Z$206*$K$206</f>
        <v>0</v>
      </c>
      <c r="AR206" s="6" t="s">
        <v>180</v>
      </c>
      <c r="AT206" s="6" t="s">
        <v>135</v>
      </c>
      <c r="AU206" s="6" t="s">
        <v>91</v>
      </c>
      <c r="AY206" s="6" t="s">
        <v>134</v>
      </c>
      <c r="BE206" s="119">
        <f>IF($U$206="základní",$N$206,0)</f>
        <v>0</v>
      </c>
      <c r="BF206" s="119">
        <f>IF($U$206="snížená",$N$206,0)</f>
        <v>0</v>
      </c>
      <c r="BG206" s="119">
        <f>IF($U$206="zákl. přenesená",$N$206,0)</f>
        <v>0</v>
      </c>
      <c r="BH206" s="119">
        <f>IF($U$206="sníž. přenesená",$N$206,0)</f>
        <v>0</v>
      </c>
      <c r="BI206" s="119">
        <f>IF($U$206="nulová",$N$206,0)</f>
        <v>0</v>
      </c>
      <c r="BJ206" s="6" t="s">
        <v>19</v>
      </c>
      <c r="BK206" s="119">
        <f>ROUND($L$206*$K$206,2)</f>
        <v>0</v>
      </c>
      <c r="BL206" s="6" t="s">
        <v>180</v>
      </c>
      <c r="BM206" s="6" t="s">
        <v>280</v>
      </c>
    </row>
    <row r="207" spans="2:65" s="102" customFormat="1" ht="30.75" customHeight="1" x14ac:dyDescent="0.3">
      <c r="B207" s="103"/>
      <c r="D207" s="111" t="s">
        <v>112</v>
      </c>
      <c r="E207" s="111"/>
      <c r="F207" s="111"/>
      <c r="G207" s="111"/>
      <c r="H207" s="111"/>
      <c r="I207" s="111"/>
      <c r="J207" s="111"/>
      <c r="K207" s="111"/>
      <c r="L207" s="111"/>
      <c r="M207" s="111"/>
      <c r="N207" s="210">
        <f>$BK$207</f>
        <v>0</v>
      </c>
      <c r="O207" s="211"/>
      <c r="P207" s="211"/>
      <c r="Q207" s="211"/>
      <c r="R207" s="106"/>
      <c r="T207" s="107"/>
      <c r="W207" s="108">
        <f>SUM($W$208:$W$211)</f>
        <v>3.6339999999999999</v>
      </c>
      <c r="Y207" s="108">
        <f>SUM($Y$208:$Y$211)</f>
        <v>8.8000000000000005E-3</v>
      </c>
      <c r="AA207" s="109">
        <f>SUM($AA$208:$AA$211)</f>
        <v>8.8000000000000005E-3</v>
      </c>
      <c r="AR207" s="105" t="s">
        <v>91</v>
      </c>
      <c r="AT207" s="105" t="s">
        <v>71</v>
      </c>
      <c r="AU207" s="105" t="s">
        <v>19</v>
      </c>
      <c r="AY207" s="105" t="s">
        <v>134</v>
      </c>
      <c r="BK207" s="110">
        <f>SUM($BK$208:$BK$211)</f>
        <v>0</v>
      </c>
    </row>
    <row r="208" spans="2:65" s="6" customFormat="1" ht="27" customHeight="1" x14ac:dyDescent="0.3">
      <c r="B208" s="19"/>
      <c r="C208" s="112" t="s">
        <v>283</v>
      </c>
      <c r="D208" s="112" t="s">
        <v>135</v>
      </c>
      <c r="E208" s="113" t="s">
        <v>284</v>
      </c>
      <c r="F208" s="193" t="s">
        <v>285</v>
      </c>
      <c r="G208" s="194"/>
      <c r="H208" s="194"/>
      <c r="I208" s="194"/>
      <c r="J208" s="114" t="s">
        <v>234</v>
      </c>
      <c r="K208" s="115">
        <v>2</v>
      </c>
      <c r="L208" s="195">
        <v>0</v>
      </c>
      <c r="M208" s="194"/>
      <c r="N208" s="195">
        <f>ROUND($L$208*$K$208,2)</f>
        <v>0</v>
      </c>
      <c r="O208" s="194"/>
      <c r="P208" s="194"/>
      <c r="Q208" s="194"/>
      <c r="R208" s="20"/>
      <c r="T208" s="116"/>
      <c r="U208" s="25" t="s">
        <v>37</v>
      </c>
      <c r="V208" s="117">
        <v>0.41299999999999998</v>
      </c>
      <c r="W208" s="117">
        <f>$V$208*$K$208</f>
        <v>0.82599999999999996</v>
      </c>
      <c r="X208" s="117">
        <v>0</v>
      </c>
      <c r="Y208" s="117">
        <f>$X$208*$K$208</f>
        <v>0</v>
      </c>
      <c r="Z208" s="117">
        <v>0</v>
      </c>
      <c r="AA208" s="118">
        <f>$Z$208*$K$208</f>
        <v>0</v>
      </c>
      <c r="AR208" s="6" t="s">
        <v>180</v>
      </c>
      <c r="AT208" s="6" t="s">
        <v>135</v>
      </c>
      <c r="AU208" s="6" t="s">
        <v>91</v>
      </c>
      <c r="AY208" s="6" t="s">
        <v>134</v>
      </c>
      <c r="BE208" s="119">
        <f>IF($U$208="základní",$N$208,0)</f>
        <v>0</v>
      </c>
      <c r="BF208" s="119">
        <f>IF($U$208="snížená",$N$208,0)</f>
        <v>0</v>
      </c>
      <c r="BG208" s="119">
        <f>IF($U$208="zákl. přenesená",$N$208,0)</f>
        <v>0</v>
      </c>
      <c r="BH208" s="119">
        <f>IF($U$208="sníž. přenesená",$N$208,0)</f>
        <v>0</v>
      </c>
      <c r="BI208" s="119">
        <f>IF($U$208="nulová",$N$208,0)</f>
        <v>0</v>
      </c>
      <c r="BJ208" s="6" t="s">
        <v>19</v>
      </c>
      <c r="BK208" s="119">
        <f>ROUND($L$208*$K$208,2)</f>
        <v>0</v>
      </c>
      <c r="BL208" s="6" t="s">
        <v>180</v>
      </c>
      <c r="BM208" s="6" t="s">
        <v>286</v>
      </c>
    </row>
    <row r="209" spans="2:65" s="6" customFormat="1" ht="15.75" customHeight="1" x14ac:dyDescent="0.3">
      <c r="B209" s="19"/>
      <c r="C209" s="112" t="s">
        <v>287</v>
      </c>
      <c r="D209" s="112" t="s">
        <v>135</v>
      </c>
      <c r="E209" s="113" t="s">
        <v>288</v>
      </c>
      <c r="F209" s="193" t="s">
        <v>289</v>
      </c>
      <c r="G209" s="194"/>
      <c r="H209" s="194"/>
      <c r="I209" s="194"/>
      <c r="J209" s="114" t="s">
        <v>231</v>
      </c>
      <c r="K209" s="115">
        <v>4</v>
      </c>
      <c r="L209" s="195">
        <v>0</v>
      </c>
      <c r="M209" s="194"/>
      <c r="N209" s="195">
        <f>ROUND($L$209*$K$209,2)</f>
        <v>0</v>
      </c>
      <c r="O209" s="194"/>
      <c r="P209" s="194"/>
      <c r="Q209" s="194"/>
      <c r="R209" s="20"/>
      <c r="T209" s="116"/>
      <c r="U209" s="25" t="s">
        <v>37</v>
      </c>
      <c r="V209" s="117">
        <v>0.35099999999999998</v>
      </c>
      <c r="W209" s="117">
        <f>$V$209*$K$209</f>
        <v>1.4039999999999999</v>
      </c>
      <c r="X209" s="117">
        <v>0</v>
      </c>
      <c r="Y209" s="117">
        <f>$X$209*$K$209</f>
        <v>0</v>
      </c>
      <c r="Z209" s="117">
        <v>0</v>
      </c>
      <c r="AA209" s="118">
        <f>$Z$209*$K$209</f>
        <v>0</v>
      </c>
      <c r="AR209" s="6" t="s">
        <v>180</v>
      </c>
      <c r="AT209" s="6" t="s">
        <v>135</v>
      </c>
      <c r="AU209" s="6" t="s">
        <v>91</v>
      </c>
      <c r="AY209" s="6" t="s">
        <v>134</v>
      </c>
      <c r="BE209" s="119">
        <f>IF($U$209="základní",$N$209,0)</f>
        <v>0</v>
      </c>
      <c r="BF209" s="119">
        <f>IF($U$209="snížená",$N$209,0)</f>
        <v>0</v>
      </c>
      <c r="BG209" s="119">
        <f>IF($U$209="zákl. přenesená",$N$209,0)</f>
        <v>0</v>
      </c>
      <c r="BH209" s="119">
        <f>IF($U$209="sníž. přenesená",$N$209,0)</f>
        <v>0</v>
      </c>
      <c r="BI209" s="119">
        <f>IF($U$209="nulová",$N$209,0)</f>
        <v>0</v>
      </c>
      <c r="BJ209" s="6" t="s">
        <v>19</v>
      </c>
      <c r="BK209" s="119">
        <f>ROUND($L$209*$K$209,2)</f>
        <v>0</v>
      </c>
      <c r="BL209" s="6" t="s">
        <v>180</v>
      </c>
      <c r="BM209" s="6" t="s">
        <v>290</v>
      </c>
    </row>
    <row r="210" spans="2:65" s="6" customFormat="1" ht="15.75" customHeight="1" x14ac:dyDescent="0.3">
      <c r="B210" s="19"/>
      <c r="C210" s="132" t="s">
        <v>291</v>
      </c>
      <c r="D210" s="132" t="s">
        <v>223</v>
      </c>
      <c r="E210" s="133" t="s">
        <v>292</v>
      </c>
      <c r="F210" s="207" t="s">
        <v>293</v>
      </c>
      <c r="G210" s="208"/>
      <c r="H210" s="208"/>
      <c r="I210" s="208"/>
      <c r="J210" s="134" t="s">
        <v>231</v>
      </c>
      <c r="K210" s="135">
        <v>4</v>
      </c>
      <c r="L210" s="209">
        <v>0</v>
      </c>
      <c r="M210" s="208"/>
      <c r="N210" s="209">
        <f>ROUND($L$210*$K$210,2)</f>
        <v>0</v>
      </c>
      <c r="O210" s="194"/>
      <c r="P210" s="194"/>
      <c r="Q210" s="194"/>
      <c r="R210" s="20"/>
      <c r="T210" s="116"/>
      <c r="U210" s="25" t="s">
        <v>37</v>
      </c>
      <c r="V210" s="117">
        <v>0</v>
      </c>
      <c r="W210" s="117">
        <f>$V$210*$K$210</f>
        <v>0</v>
      </c>
      <c r="X210" s="117">
        <v>2.2000000000000001E-3</v>
      </c>
      <c r="Y210" s="117">
        <f>$X$210*$K$210</f>
        <v>8.8000000000000005E-3</v>
      </c>
      <c r="Z210" s="117">
        <v>0</v>
      </c>
      <c r="AA210" s="118">
        <f>$Z$210*$K$210</f>
        <v>0</v>
      </c>
      <c r="AR210" s="6" t="s">
        <v>224</v>
      </c>
      <c r="AT210" s="6" t="s">
        <v>223</v>
      </c>
      <c r="AU210" s="6" t="s">
        <v>91</v>
      </c>
      <c r="AY210" s="6" t="s">
        <v>134</v>
      </c>
      <c r="BE210" s="119">
        <f>IF($U$210="základní",$N$210,0)</f>
        <v>0</v>
      </c>
      <c r="BF210" s="119">
        <f>IF($U$210="snížená",$N$210,0)</f>
        <v>0</v>
      </c>
      <c r="BG210" s="119">
        <f>IF($U$210="zákl. přenesená",$N$210,0)</f>
        <v>0</v>
      </c>
      <c r="BH210" s="119">
        <f>IF($U$210="sníž. přenesená",$N$210,0)</f>
        <v>0</v>
      </c>
      <c r="BI210" s="119">
        <f>IF($U$210="nulová",$N$210,0)</f>
        <v>0</v>
      </c>
      <c r="BJ210" s="6" t="s">
        <v>19</v>
      </c>
      <c r="BK210" s="119">
        <f>ROUND($L$210*$K$210,2)</f>
        <v>0</v>
      </c>
      <c r="BL210" s="6" t="s">
        <v>180</v>
      </c>
      <c r="BM210" s="6" t="s">
        <v>294</v>
      </c>
    </row>
    <row r="211" spans="2:65" s="6" customFormat="1" ht="15.75" customHeight="1" x14ac:dyDescent="0.3">
      <c r="B211" s="19"/>
      <c r="C211" s="112" t="s">
        <v>295</v>
      </c>
      <c r="D211" s="112" t="s">
        <v>135</v>
      </c>
      <c r="E211" s="113" t="s">
        <v>296</v>
      </c>
      <c r="F211" s="193" t="s">
        <v>297</v>
      </c>
      <c r="G211" s="194"/>
      <c r="H211" s="194"/>
      <c r="I211" s="194"/>
      <c r="J211" s="114" t="s">
        <v>231</v>
      </c>
      <c r="K211" s="115">
        <v>4</v>
      </c>
      <c r="L211" s="195">
        <v>0</v>
      </c>
      <c r="M211" s="194"/>
      <c r="N211" s="195">
        <f>ROUND($L$211*$K$211,2)</f>
        <v>0</v>
      </c>
      <c r="O211" s="194"/>
      <c r="P211" s="194"/>
      <c r="Q211" s="194"/>
      <c r="R211" s="20"/>
      <c r="T211" s="116"/>
      <c r="U211" s="25" t="s">
        <v>37</v>
      </c>
      <c r="V211" s="117">
        <v>0.35099999999999998</v>
      </c>
      <c r="W211" s="117">
        <f>$V$211*$K$211</f>
        <v>1.4039999999999999</v>
      </c>
      <c r="X211" s="117">
        <v>0</v>
      </c>
      <c r="Y211" s="117">
        <f>$X$211*$K$211</f>
        <v>0</v>
      </c>
      <c r="Z211" s="117">
        <v>2.2000000000000001E-3</v>
      </c>
      <c r="AA211" s="118">
        <f>$Z$211*$K$211</f>
        <v>8.8000000000000005E-3</v>
      </c>
      <c r="AR211" s="6" t="s">
        <v>180</v>
      </c>
      <c r="AT211" s="6" t="s">
        <v>135</v>
      </c>
      <c r="AU211" s="6" t="s">
        <v>91</v>
      </c>
      <c r="AY211" s="6" t="s">
        <v>134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19</v>
      </c>
      <c r="BK211" s="119">
        <f>ROUND($L$211*$K$211,2)</f>
        <v>0</v>
      </c>
      <c r="BL211" s="6" t="s">
        <v>180</v>
      </c>
      <c r="BM211" s="6" t="s">
        <v>298</v>
      </c>
    </row>
    <row r="212" spans="2:65" s="102" customFormat="1" ht="30.75" customHeight="1" x14ac:dyDescent="0.3">
      <c r="B212" s="103"/>
      <c r="D212" s="111" t="s">
        <v>113</v>
      </c>
      <c r="E212" s="111"/>
      <c r="F212" s="111"/>
      <c r="G212" s="111"/>
      <c r="H212" s="111"/>
      <c r="I212" s="111"/>
      <c r="J212" s="111"/>
      <c r="K212" s="111"/>
      <c r="L212" s="111"/>
      <c r="M212" s="111"/>
      <c r="N212" s="210">
        <f>$BK$212</f>
        <v>0</v>
      </c>
      <c r="O212" s="211"/>
      <c r="P212" s="211"/>
      <c r="Q212" s="211"/>
      <c r="R212" s="106"/>
      <c r="T212" s="107"/>
      <c r="W212" s="108">
        <f>SUM($W$213:$W$216)</f>
        <v>31.246179999999999</v>
      </c>
      <c r="Y212" s="108">
        <f>SUM($Y$213:$Y$216)</f>
        <v>0.50149849999999996</v>
      </c>
      <c r="AA212" s="109">
        <f>SUM($AA$213:$AA$216)</f>
        <v>0</v>
      </c>
      <c r="AR212" s="105" t="s">
        <v>91</v>
      </c>
      <c r="AT212" s="105" t="s">
        <v>71</v>
      </c>
      <c r="AU212" s="105" t="s">
        <v>19</v>
      </c>
      <c r="AY212" s="105" t="s">
        <v>134</v>
      </c>
      <c r="BK212" s="110">
        <f>SUM($BK$213:$BK$216)</f>
        <v>0</v>
      </c>
    </row>
    <row r="213" spans="2:65" s="6" customFormat="1" ht="15.75" customHeight="1" x14ac:dyDescent="0.3">
      <c r="B213" s="19"/>
      <c r="C213" s="112" t="s">
        <v>299</v>
      </c>
      <c r="D213" s="112" t="s">
        <v>135</v>
      </c>
      <c r="E213" s="113" t="s">
        <v>300</v>
      </c>
      <c r="F213" s="193" t="s">
        <v>301</v>
      </c>
      <c r="G213" s="194"/>
      <c r="H213" s="194"/>
      <c r="I213" s="194"/>
      <c r="J213" s="114" t="s">
        <v>136</v>
      </c>
      <c r="K213" s="115">
        <v>26.89</v>
      </c>
      <c r="L213" s="195">
        <v>0</v>
      </c>
      <c r="M213" s="194"/>
      <c r="N213" s="196">
        <f>ROUND($L$213*$K$213,2)</f>
        <v>0</v>
      </c>
      <c r="O213" s="197"/>
      <c r="P213" s="197"/>
      <c r="Q213" s="197"/>
      <c r="R213" s="20"/>
      <c r="T213" s="116"/>
      <c r="U213" s="25" t="s">
        <v>37</v>
      </c>
      <c r="V213" s="117">
        <v>1.1619999999999999</v>
      </c>
      <c r="W213" s="117">
        <f>$V$213*$K$213</f>
        <v>31.246179999999999</v>
      </c>
      <c r="X213" s="117">
        <v>1.865E-2</v>
      </c>
      <c r="Y213" s="117">
        <f>$X$213*$K$213</f>
        <v>0.50149849999999996</v>
      </c>
      <c r="Z213" s="117">
        <v>0</v>
      </c>
      <c r="AA213" s="118">
        <f>$Z$213*$K$213</f>
        <v>0</v>
      </c>
      <c r="AR213" s="6" t="s">
        <v>180</v>
      </c>
      <c r="AT213" s="6" t="s">
        <v>135</v>
      </c>
      <c r="AU213" s="6" t="s">
        <v>91</v>
      </c>
      <c r="AY213" s="6" t="s">
        <v>134</v>
      </c>
      <c r="BE213" s="119">
        <f>IF($U$213="základní",$N$213,0)</f>
        <v>0</v>
      </c>
      <c r="BF213" s="119">
        <f>IF($U$213="snížená",$N$213,0)</f>
        <v>0</v>
      </c>
      <c r="BG213" s="119">
        <f>IF($U$213="zákl. přenesená",$N$213,0)</f>
        <v>0</v>
      </c>
      <c r="BH213" s="119">
        <f>IF($U$213="sníž. přenesená",$N$213,0)</f>
        <v>0</v>
      </c>
      <c r="BI213" s="119">
        <f>IF($U$213="nulová",$N$213,0)</f>
        <v>0</v>
      </c>
      <c r="BJ213" s="6" t="s">
        <v>19</v>
      </c>
      <c r="BK213" s="119">
        <f>ROUND($L$213*$K$213,2)</f>
        <v>0</v>
      </c>
      <c r="BL213" s="6" t="s">
        <v>180</v>
      </c>
      <c r="BM213" s="6" t="s">
        <v>302</v>
      </c>
    </row>
    <row r="214" spans="2:65" s="6" customFormat="1" ht="32.25" customHeight="1" x14ac:dyDescent="0.3">
      <c r="B214" s="120"/>
      <c r="E214" s="121"/>
      <c r="F214" s="201" t="s">
        <v>303</v>
      </c>
      <c r="G214" s="202"/>
      <c r="H214" s="202"/>
      <c r="I214" s="202"/>
      <c r="K214" s="122">
        <v>26.89</v>
      </c>
      <c r="R214" s="123"/>
      <c r="T214" s="124"/>
      <c r="AA214" s="125"/>
      <c r="AT214" s="121" t="s">
        <v>138</v>
      </c>
      <c r="AU214" s="121" t="s">
        <v>91</v>
      </c>
      <c r="AV214" s="121" t="s">
        <v>91</v>
      </c>
      <c r="AW214" s="121" t="s">
        <v>101</v>
      </c>
      <c r="AX214" s="121" t="s">
        <v>72</v>
      </c>
      <c r="AY214" s="121" t="s">
        <v>134</v>
      </c>
    </row>
    <row r="215" spans="2:65" s="6" customFormat="1" ht="18.75" customHeight="1" x14ac:dyDescent="0.3">
      <c r="B215" s="126"/>
      <c r="E215" s="127"/>
      <c r="F215" s="203" t="s">
        <v>139</v>
      </c>
      <c r="G215" s="204"/>
      <c r="H215" s="204"/>
      <c r="I215" s="204"/>
      <c r="K215" s="128">
        <v>26.89</v>
      </c>
      <c r="R215" s="129"/>
      <c r="T215" s="130"/>
      <c r="AA215" s="131"/>
      <c r="AT215" s="127" t="s">
        <v>138</v>
      </c>
      <c r="AU215" s="127" t="s">
        <v>91</v>
      </c>
      <c r="AV215" s="127" t="s">
        <v>137</v>
      </c>
      <c r="AW215" s="127" t="s">
        <v>101</v>
      </c>
      <c r="AX215" s="127" t="s">
        <v>19</v>
      </c>
      <c r="AY215" s="127" t="s">
        <v>134</v>
      </c>
    </row>
    <row r="216" spans="2:65" s="6" customFormat="1" ht="27" customHeight="1" x14ac:dyDescent="0.3">
      <c r="B216" s="19"/>
      <c r="C216" s="112" t="s">
        <v>305</v>
      </c>
      <c r="D216" s="112" t="s">
        <v>135</v>
      </c>
      <c r="E216" s="113" t="s">
        <v>306</v>
      </c>
      <c r="F216" s="193" t="s">
        <v>585</v>
      </c>
      <c r="G216" s="194"/>
      <c r="H216" s="194"/>
      <c r="I216" s="194"/>
      <c r="J216" s="114" t="s">
        <v>196</v>
      </c>
      <c r="K216" s="115">
        <v>0.85399999999999998</v>
      </c>
      <c r="L216" s="195">
        <v>0</v>
      </c>
      <c r="M216" s="194"/>
      <c r="N216" s="196">
        <f>ROUND($L$216*$K$216,2)</f>
        <v>0</v>
      </c>
      <c r="O216" s="197"/>
      <c r="P216" s="197"/>
      <c r="Q216" s="197"/>
      <c r="R216" s="20"/>
      <c r="T216" s="116"/>
      <c r="U216" s="25" t="s">
        <v>37</v>
      </c>
      <c r="V216" s="117">
        <v>0</v>
      </c>
      <c r="W216" s="117">
        <f>$V$216*$K$216</f>
        <v>0</v>
      </c>
      <c r="X216" s="117">
        <v>0</v>
      </c>
      <c r="Y216" s="117">
        <f>$X$216*$K$216</f>
        <v>0</v>
      </c>
      <c r="Z216" s="117">
        <v>0</v>
      </c>
      <c r="AA216" s="118">
        <f>$Z$216*$K$216</f>
        <v>0</v>
      </c>
      <c r="AR216" s="6" t="s">
        <v>180</v>
      </c>
      <c r="AT216" s="6" t="s">
        <v>135</v>
      </c>
      <c r="AU216" s="6" t="s">
        <v>91</v>
      </c>
      <c r="AY216" s="6" t="s">
        <v>134</v>
      </c>
      <c r="BE216" s="119">
        <f>IF($U$216="základní",$N$216,0)</f>
        <v>0</v>
      </c>
      <c r="BF216" s="119">
        <f>IF($U$216="snížená",$N$216,0)</f>
        <v>0</v>
      </c>
      <c r="BG216" s="119">
        <f>IF($U$216="zákl. přenesená",$N$216,0)</f>
        <v>0</v>
      </c>
      <c r="BH216" s="119">
        <f>IF($U$216="sníž. přenesená",$N$216,0)</f>
        <v>0</v>
      </c>
      <c r="BI216" s="119">
        <f>IF($U$216="nulová",$N$216,0)</f>
        <v>0</v>
      </c>
      <c r="BJ216" s="6" t="s">
        <v>19</v>
      </c>
      <c r="BK216" s="119">
        <f>ROUND($L$216*$K$216,2)</f>
        <v>0</v>
      </c>
      <c r="BL216" s="6" t="s">
        <v>180</v>
      </c>
      <c r="BM216" s="6" t="s">
        <v>307</v>
      </c>
    </row>
    <row r="217" spans="2:65" s="102" customFormat="1" ht="30.75" customHeight="1" x14ac:dyDescent="0.3">
      <c r="B217" s="103"/>
      <c r="D217" s="111" t="s">
        <v>114</v>
      </c>
      <c r="E217" s="111"/>
      <c r="F217" s="111"/>
      <c r="G217" s="111"/>
      <c r="H217" s="111"/>
      <c r="I217" s="111"/>
      <c r="J217" s="111"/>
      <c r="K217" s="111"/>
      <c r="L217" s="111"/>
      <c r="M217" s="111"/>
      <c r="N217" s="210">
        <f>$BK$217</f>
        <v>0</v>
      </c>
      <c r="O217" s="211"/>
      <c r="P217" s="211"/>
      <c r="Q217" s="211"/>
      <c r="R217" s="106"/>
      <c r="T217" s="107"/>
      <c r="W217" s="108">
        <f>SUM($W$224:$W$231)</f>
        <v>3.0490000000000004</v>
      </c>
      <c r="Y217" s="108">
        <f>SUM($Y$224:$Y$231)</f>
        <v>0</v>
      </c>
      <c r="AA217" s="109">
        <f>SUM($AA$224:$AA$231)</f>
        <v>0</v>
      </c>
      <c r="AR217" s="105" t="s">
        <v>91</v>
      </c>
      <c r="AT217" s="105" t="s">
        <v>71</v>
      </c>
      <c r="AU217" s="105" t="s">
        <v>19</v>
      </c>
      <c r="AY217" s="105" t="s">
        <v>134</v>
      </c>
      <c r="BK217" s="110">
        <f>SUM($BK$224:$BK$231)</f>
        <v>0</v>
      </c>
    </row>
    <row r="218" spans="2:65" s="57" customFormat="1" ht="27" customHeight="1" x14ac:dyDescent="0.3">
      <c r="B218" s="19"/>
      <c r="C218" s="147" t="s">
        <v>308</v>
      </c>
      <c r="D218" s="147" t="s">
        <v>135</v>
      </c>
      <c r="E218" s="148" t="s">
        <v>570</v>
      </c>
      <c r="F218" s="205" t="s">
        <v>571</v>
      </c>
      <c r="G218" s="194"/>
      <c r="H218" s="194"/>
      <c r="I218" s="194"/>
      <c r="J218" s="149" t="s">
        <v>234</v>
      </c>
      <c r="K218" s="150">
        <v>12</v>
      </c>
      <c r="L218" s="206">
        <v>0</v>
      </c>
      <c r="M218" s="194"/>
      <c r="N218" s="206">
        <f>K218*L218</f>
        <v>0</v>
      </c>
      <c r="O218" s="194"/>
      <c r="P218" s="194"/>
      <c r="Q218" s="194"/>
      <c r="R218" s="20"/>
      <c r="T218" s="116"/>
      <c r="U218" s="25" t="s">
        <v>37</v>
      </c>
      <c r="V218" s="117">
        <v>1.6819999999999999</v>
      </c>
      <c r="W218" s="117">
        <f>$V$356*$K$356</f>
        <v>0</v>
      </c>
      <c r="X218" s="117">
        <v>0</v>
      </c>
      <c r="Y218" s="117">
        <f>$X$356*$K$356</f>
        <v>0</v>
      </c>
      <c r="Z218" s="117">
        <v>0</v>
      </c>
      <c r="AA218" s="118">
        <f>$Z$356*$K$356</f>
        <v>0</v>
      </c>
      <c r="AR218" s="57" t="s">
        <v>180</v>
      </c>
      <c r="AT218" s="57" t="s">
        <v>135</v>
      </c>
      <c r="AU218" s="57" t="s">
        <v>91</v>
      </c>
      <c r="AY218" s="57" t="s">
        <v>134</v>
      </c>
      <c r="BE218" s="151">
        <f>IF($U$356="základní",$N$356,0)</f>
        <v>0</v>
      </c>
      <c r="BF218" s="151">
        <f>IF($U$356="snížená",$N$356,0)</f>
        <v>0</v>
      </c>
      <c r="BG218" s="151">
        <f>IF($U$356="zákl. přenesená",$N$356,0)</f>
        <v>0</v>
      </c>
      <c r="BH218" s="151">
        <f>IF($U$356="sníž. přenesená",$N$356,0)</f>
        <v>0</v>
      </c>
      <c r="BI218" s="151">
        <f>IF($U$356="nulová",$N$356,0)</f>
        <v>0</v>
      </c>
      <c r="BJ218" s="57" t="s">
        <v>19</v>
      </c>
      <c r="BK218" s="151">
        <f>ROUND($L$356*$K$356,2)</f>
        <v>0</v>
      </c>
      <c r="BL218" s="57" t="s">
        <v>180</v>
      </c>
      <c r="BM218" s="57" t="s">
        <v>572</v>
      </c>
    </row>
    <row r="219" spans="2:65" s="57" customFormat="1" ht="18.75" customHeight="1" x14ac:dyDescent="0.3">
      <c r="B219" s="120"/>
      <c r="E219" s="121"/>
      <c r="F219" s="201" t="s">
        <v>573</v>
      </c>
      <c r="G219" s="202"/>
      <c r="H219" s="202"/>
      <c r="I219" s="202"/>
      <c r="K219" s="122">
        <v>12</v>
      </c>
      <c r="R219" s="123"/>
      <c r="T219" s="124"/>
      <c r="AA219" s="125"/>
      <c r="AT219" s="121" t="s">
        <v>138</v>
      </c>
      <c r="AU219" s="121" t="s">
        <v>91</v>
      </c>
      <c r="AV219" s="121" t="s">
        <v>91</v>
      </c>
      <c r="AW219" s="121" t="s">
        <v>101</v>
      </c>
      <c r="AX219" s="121" t="s">
        <v>72</v>
      </c>
      <c r="AY219" s="121" t="s">
        <v>134</v>
      </c>
    </row>
    <row r="220" spans="2:65" s="57" customFormat="1" ht="18.75" customHeight="1" x14ac:dyDescent="0.3">
      <c r="B220" s="126"/>
      <c r="E220" s="127"/>
      <c r="F220" s="203" t="s">
        <v>139</v>
      </c>
      <c r="G220" s="204"/>
      <c r="H220" s="204"/>
      <c r="I220" s="204"/>
      <c r="K220" s="128">
        <v>12</v>
      </c>
      <c r="R220" s="129"/>
      <c r="T220" s="130"/>
      <c r="AA220" s="131"/>
      <c r="AT220" s="127" t="s">
        <v>138</v>
      </c>
      <c r="AU220" s="127" t="s">
        <v>91</v>
      </c>
      <c r="AV220" s="127" t="s">
        <v>137</v>
      </c>
      <c r="AW220" s="127" t="s">
        <v>101</v>
      </c>
      <c r="AX220" s="127" t="s">
        <v>19</v>
      </c>
      <c r="AY220" s="127" t="s">
        <v>134</v>
      </c>
    </row>
    <row r="221" spans="2:65" s="57" customFormat="1" ht="39" customHeight="1" x14ac:dyDescent="0.3">
      <c r="B221" s="19"/>
      <c r="C221" s="132" t="s">
        <v>309</v>
      </c>
      <c r="D221" s="132" t="s">
        <v>223</v>
      </c>
      <c r="E221" s="133" t="s">
        <v>574</v>
      </c>
      <c r="F221" s="207" t="s">
        <v>575</v>
      </c>
      <c r="G221" s="208"/>
      <c r="H221" s="208"/>
      <c r="I221" s="208"/>
      <c r="J221" s="134" t="s">
        <v>234</v>
      </c>
      <c r="K221" s="135">
        <v>3</v>
      </c>
      <c r="L221" s="209">
        <v>0</v>
      </c>
      <c r="M221" s="208"/>
      <c r="N221" s="209">
        <f>L221*K221</f>
        <v>0</v>
      </c>
      <c r="O221" s="194"/>
      <c r="P221" s="194"/>
      <c r="Q221" s="194"/>
      <c r="R221" s="20"/>
      <c r="T221" s="116"/>
      <c r="U221" s="25" t="s">
        <v>37</v>
      </c>
      <c r="V221" s="117">
        <v>0</v>
      </c>
      <c r="W221" s="117">
        <f>$V$362*$K$362</f>
        <v>0</v>
      </c>
      <c r="X221" s="117">
        <v>1.38E-2</v>
      </c>
      <c r="Y221" s="117">
        <f>$X$362*$K$362</f>
        <v>0</v>
      </c>
      <c r="Z221" s="117">
        <v>0</v>
      </c>
      <c r="AA221" s="118">
        <f>$Z$362*$K$362</f>
        <v>0</v>
      </c>
      <c r="AR221" s="57" t="s">
        <v>224</v>
      </c>
      <c r="AT221" s="57" t="s">
        <v>223</v>
      </c>
      <c r="AU221" s="57" t="s">
        <v>91</v>
      </c>
      <c r="AY221" s="57" t="s">
        <v>134</v>
      </c>
      <c r="BE221" s="151">
        <f>IF($U$362="základní",$N$362,0)</f>
        <v>0</v>
      </c>
      <c r="BF221" s="151">
        <f>IF($U$362="snížená",$N$362,0)</f>
        <v>0</v>
      </c>
      <c r="BG221" s="151">
        <f>IF($U$362="zákl. přenesená",$N$362,0)</f>
        <v>0</v>
      </c>
      <c r="BH221" s="151">
        <f>IF($U$362="sníž. přenesená",$N$362,0)</f>
        <v>0</v>
      </c>
      <c r="BI221" s="151">
        <f>IF($U$362="nulová",$N$362,0)</f>
        <v>0</v>
      </c>
      <c r="BJ221" s="57" t="s">
        <v>19</v>
      </c>
      <c r="BK221" s="151">
        <f>ROUND($L$362*$K$362,2)</f>
        <v>0</v>
      </c>
      <c r="BL221" s="57" t="s">
        <v>180</v>
      </c>
      <c r="BM221" s="57" t="s">
        <v>576</v>
      </c>
    </row>
    <row r="222" spans="2:65" s="57" customFormat="1" ht="27" customHeight="1" x14ac:dyDescent="0.3">
      <c r="B222" s="19"/>
      <c r="C222" s="132" t="s">
        <v>310</v>
      </c>
      <c r="D222" s="132" t="s">
        <v>223</v>
      </c>
      <c r="E222" s="133" t="s">
        <v>577</v>
      </c>
      <c r="F222" s="207" t="s">
        <v>578</v>
      </c>
      <c r="G222" s="208"/>
      <c r="H222" s="208"/>
      <c r="I222" s="208"/>
      <c r="J222" s="134" t="s">
        <v>234</v>
      </c>
      <c r="K222" s="135">
        <v>9</v>
      </c>
      <c r="L222" s="209">
        <v>0</v>
      </c>
      <c r="M222" s="208"/>
      <c r="N222" s="209">
        <f>L222*K222</f>
        <v>0</v>
      </c>
      <c r="O222" s="194"/>
      <c r="P222" s="194"/>
      <c r="Q222" s="194"/>
      <c r="R222" s="20"/>
      <c r="T222" s="116"/>
      <c r="U222" s="25" t="s">
        <v>37</v>
      </c>
      <c r="V222" s="117">
        <v>0</v>
      </c>
      <c r="W222" s="117">
        <f>$V$363*$K$363</f>
        <v>0</v>
      </c>
      <c r="X222" s="117">
        <v>1.38E-2</v>
      </c>
      <c r="Y222" s="117">
        <f>$X$363*$K$363</f>
        <v>0</v>
      </c>
      <c r="Z222" s="117">
        <v>0</v>
      </c>
      <c r="AA222" s="118">
        <f>$Z$363*$K$363</f>
        <v>0</v>
      </c>
      <c r="AR222" s="57" t="s">
        <v>224</v>
      </c>
      <c r="AT222" s="57" t="s">
        <v>223</v>
      </c>
      <c r="AU222" s="57" t="s">
        <v>91</v>
      </c>
      <c r="AY222" s="57" t="s">
        <v>134</v>
      </c>
      <c r="BE222" s="151">
        <f>IF($U$363="základní",$N$363,0)</f>
        <v>0</v>
      </c>
      <c r="BF222" s="151">
        <f>IF($U$363="snížená",$N$363,0)</f>
        <v>0</v>
      </c>
      <c r="BG222" s="151">
        <f>IF($U$363="zákl. přenesená",$N$363,0)</f>
        <v>0</v>
      </c>
      <c r="BH222" s="151">
        <f>IF($U$363="sníž. přenesená",$N$363,0)</f>
        <v>0</v>
      </c>
      <c r="BI222" s="151">
        <f>IF($U$363="nulová",$N$363,0)</f>
        <v>0</v>
      </c>
      <c r="BJ222" s="57" t="s">
        <v>19</v>
      </c>
      <c r="BK222" s="151">
        <f>ROUND($L$363*$K$363,2)</f>
        <v>0</v>
      </c>
      <c r="BL222" s="57" t="s">
        <v>180</v>
      </c>
      <c r="BM222" s="57" t="s">
        <v>579</v>
      </c>
    </row>
    <row r="223" spans="2:65" s="57" customFormat="1" ht="15.75" customHeight="1" x14ac:dyDescent="0.3">
      <c r="B223" s="19"/>
      <c r="C223" s="147" t="s">
        <v>316</v>
      </c>
      <c r="D223" s="147" t="s">
        <v>135</v>
      </c>
      <c r="E223" s="148" t="s">
        <v>580</v>
      </c>
      <c r="F223" s="205" t="s">
        <v>581</v>
      </c>
      <c r="G223" s="194"/>
      <c r="H223" s="194"/>
      <c r="I223" s="194"/>
      <c r="J223" s="149" t="s">
        <v>234</v>
      </c>
      <c r="K223" s="150">
        <v>12</v>
      </c>
      <c r="L223" s="206">
        <v>0</v>
      </c>
      <c r="M223" s="194"/>
      <c r="N223" s="206">
        <f>L223*K223</f>
        <v>0</v>
      </c>
      <c r="O223" s="194"/>
      <c r="P223" s="194"/>
      <c r="Q223" s="194"/>
      <c r="R223" s="20"/>
      <c r="T223" s="116"/>
      <c r="U223" s="25" t="s">
        <v>37</v>
      </c>
      <c r="V223" s="117">
        <v>9.5000000000000001E-2</v>
      </c>
      <c r="W223" s="117">
        <f>$V$374*$K$374</f>
        <v>0</v>
      </c>
      <c r="X223" s="117">
        <v>0</v>
      </c>
      <c r="Y223" s="117">
        <f>$X$374*$K$374</f>
        <v>0</v>
      </c>
      <c r="Z223" s="117">
        <v>0.06</v>
      </c>
      <c r="AA223" s="118">
        <f>$Z$374*$K$374</f>
        <v>0</v>
      </c>
      <c r="AR223" s="57" t="s">
        <v>180</v>
      </c>
      <c r="AT223" s="57" t="s">
        <v>135</v>
      </c>
      <c r="AU223" s="57" t="s">
        <v>91</v>
      </c>
      <c r="AY223" s="57" t="s">
        <v>134</v>
      </c>
      <c r="BE223" s="151">
        <f>IF($U$374="základní",$N$374,0)</f>
        <v>0</v>
      </c>
      <c r="BF223" s="151">
        <f>IF($U$374="snížená",$N$374,0)</f>
        <v>0</v>
      </c>
      <c r="BG223" s="151">
        <f>IF($U$374="zákl. přenesená",$N$374,0)</f>
        <v>0</v>
      </c>
      <c r="BH223" s="151">
        <f>IF($U$374="sníž. přenesená",$N$374,0)</f>
        <v>0</v>
      </c>
      <c r="BI223" s="151">
        <f>IF($U$374="nulová",$N$374,0)</f>
        <v>0</v>
      </c>
      <c r="BJ223" s="57" t="s">
        <v>19</v>
      </c>
      <c r="BK223" s="151">
        <f>ROUND($L$374*$K$374,2)</f>
        <v>0</v>
      </c>
      <c r="BL223" s="57" t="s">
        <v>180</v>
      </c>
      <c r="BM223" s="57" t="s">
        <v>582</v>
      </c>
    </row>
    <row r="224" spans="2:65" s="57" customFormat="1" ht="18.75" customHeight="1" x14ac:dyDescent="0.3">
      <c r="B224" s="120"/>
      <c r="E224" s="121"/>
      <c r="F224" s="201" t="s">
        <v>317</v>
      </c>
      <c r="G224" s="202"/>
      <c r="H224" s="202"/>
      <c r="I224" s="202"/>
      <c r="K224" s="122">
        <v>12</v>
      </c>
      <c r="R224" s="123"/>
      <c r="T224" s="124"/>
      <c r="AA224" s="125"/>
      <c r="AT224" s="121" t="s">
        <v>138</v>
      </c>
      <c r="AU224" s="121" t="s">
        <v>91</v>
      </c>
      <c r="AV224" s="121" t="s">
        <v>91</v>
      </c>
      <c r="AW224" s="121" t="s">
        <v>101</v>
      </c>
      <c r="AX224" s="121" t="s">
        <v>72</v>
      </c>
      <c r="AY224" s="121" t="s">
        <v>134</v>
      </c>
    </row>
    <row r="225" spans="2:65" s="57" customFormat="1" ht="18.75" customHeight="1" x14ac:dyDescent="0.3">
      <c r="B225" s="126"/>
      <c r="E225" s="127"/>
      <c r="F225" s="203" t="s">
        <v>139</v>
      </c>
      <c r="G225" s="204"/>
      <c r="H225" s="204"/>
      <c r="I225" s="204"/>
      <c r="K225" s="128">
        <v>12</v>
      </c>
      <c r="R225" s="129"/>
      <c r="T225" s="130"/>
      <c r="AA225" s="131"/>
      <c r="AT225" s="127" t="s">
        <v>138</v>
      </c>
      <c r="AU225" s="127" t="s">
        <v>91</v>
      </c>
      <c r="AV225" s="127" t="s">
        <v>137</v>
      </c>
      <c r="AW225" s="127" t="s">
        <v>101</v>
      </c>
      <c r="AX225" s="127" t="s">
        <v>19</v>
      </c>
      <c r="AY225" s="127" t="s">
        <v>134</v>
      </c>
    </row>
    <row r="226" spans="2:65" s="6" customFormat="1" ht="27" customHeight="1" x14ac:dyDescent="0.3">
      <c r="B226" s="19"/>
      <c r="C226" s="112" t="s">
        <v>318</v>
      </c>
      <c r="D226" s="112" t="s">
        <v>135</v>
      </c>
      <c r="E226" s="113" t="s">
        <v>319</v>
      </c>
      <c r="F226" s="193" t="s">
        <v>320</v>
      </c>
      <c r="G226" s="194"/>
      <c r="H226" s="194"/>
      <c r="I226" s="194"/>
      <c r="J226" s="114" t="s">
        <v>136</v>
      </c>
      <c r="K226" s="115">
        <v>3</v>
      </c>
      <c r="L226" s="195">
        <v>0</v>
      </c>
      <c r="M226" s="194"/>
      <c r="N226" s="196">
        <f>ROUND($L$226*$K$226,2)</f>
        <v>0</v>
      </c>
      <c r="O226" s="197"/>
      <c r="P226" s="197"/>
      <c r="Q226" s="197"/>
      <c r="R226" s="20"/>
      <c r="T226" s="116"/>
      <c r="U226" s="25" t="s">
        <v>37</v>
      </c>
      <c r="V226" s="117">
        <v>0.93300000000000005</v>
      </c>
      <c r="W226" s="117">
        <f>$V$226*$K$226</f>
        <v>2.7990000000000004</v>
      </c>
      <c r="X226" s="117">
        <v>0</v>
      </c>
      <c r="Y226" s="117">
        <f>$X$226*$K$226</f>
        <v>0</v>
      </c>
      <c r="Z226" s="117">
        <v>0</v>
      </c>
      <c r="AA226" s="118">
        <f>$Z$226*$K$226</f>
        <v>0</v>
      </c>
      <c r="AR226" s="6" t="s">
        <v>180</v>
      </c>
      <c r="AT226" s="6" t="s">
        <v>135</v>
      </c>
      <c r="AU226" s="6" t="s">
        <v>91</v>
      </c>
      <c r="AY226" s="6" t="s">
        <v>134</v>
      </c>
      <c r="BE226" s="119">
        <f>IF($U$226="základní",$N$226,0)</f>
        <v>0</v>
      </c>
      <c r="BF226" s="119">
        <f>IF($U$226="snížená",$N$226,0)</f>
        <v>0</v>
      </c>
      <c r="BG226" s="119">
        <f>IF($U$226="zákl. přenesená",$N$226,0)</f>
        <v>0</v>
      </c>
      <c r="BH226" s="119">
        <f>IF($U$226="sníž. přenesená",$N$226,0)</f>
        <v>0</v>
      </c>
      <c r="BI226" s="119">
        <f>IF($U$226="nulová",$N$226,0)</f>
        <v>0</v>
      </c>
      <c r="BJ226" s="6" t="s">
        <v>19</v>
      </c>
      <c r="BK226" s="119">
        <f>ROUND($L$226*$K$226,2)</f>
        <v>0</v>
      </c>
      <c r="BL226" s="6" t="s">
        <v>180</v>
      </c>
      <c r="BM226" s="6" t="s">
        <v>321</v>
      </c>
    </row>
    <row r="227" spans="2:65" s="6" customFormat="1" ht="18.75" customHeight="1" x14ac:dyDescent="0.3">
      <c r="B227" s="120"/>
      <c r="E227" s="121"/>
      <c r="F227" s="201"/>
      <c r="G227" s="202"/>
      <c r="H227" s="202"/>
      <c r="I227" s="202"/>
      <c r="K227" s="122">
        <v>3</v>
      </c>
      <c r="N227" s="146"/>
      <c r="O227" s="146"/>
      <c r="P227" s="146"/>
      <c r="Q227" s="146"/>
      <c r="R227" s="123"/>
      <c r="T227" s="124"/>
      <c r="AA227" s="125"/>
      <c r="AT227" s="121" t="s">
        <v>138</v>
      </c>
      <c r="AU227" s="121" t="s">
        <v>91</v>
      </c>
      <c r="AV227" s="121" t="s">
        <v>91</v>
      </c>
      <c r="AW227" s="121" t="s">
        <v>101</v>
      </c>
      <c r="AX227" s="121" t="s">
        <v>72</v>
      </c>
      <c r="AY227" s="121" t="s">
        <v>134</v>
      </c>
    </row>
    <row r="228" spans="2:65" s="6" customFormat="1" ht="18.75" customHeight="1" x14ac:dyDescent="0.3">
      <c r="B228" s="126"/>
      <c r="E228" s="127"/>
      <c r="F228" s="203" t="s">
        <v>139</v>
      </c>
      <c r="G228" s="204"/>
      <c r="H228" s="204"/>
      <c r="I228" s="204"/>
      <c r="K228" s="128">
        <v>3</v>
      </c>
      <c r="N228" s="146"/>
      <c r="O228" s="146"/>
      <c r="P228" s="146"/>
      <c r="Q228" s="146"/>
      <c r="R228" s="129"/>
      <c r="T228" s="130"/>
      <c r="AA228" s="131"/>
      <c r="AT228" s="127" t="s">
        <v>138</v>
      </c>
      <c r="AU228" s="127" t="s">
        <v>91</v>
      </c>
      <c r="AV228" s="127" t="s">
        <v>137</v>
      </c>
      <c r="AW228" s="127" t="s">
        <v>101</v>
      </c>
      <c r="AX228" s="127" t="s">
        <v>19</v>
      </c>
      <c r="AY228" s="127" t="s">
        <v>134</v>
      </c>
    </row>
    <row r="229" spans="2:65" s="6" customFormat="1" ht="15.75" customHeight="1" x14ac:dyDescent="0.3">
      <c r="B229" s="19"/>
      <c r="C229" s="112" t="s">
        <v>322</v>
      </c>
      <c r="D229" s="112" t="s">
        <v>135</v>
      </c>
      <c r="E229" s="113" t="s">
        <v>323</v>
      </c>
      <c r="F229" s="193" t="s">
        <v>324</v>
      </c>
      <c r="G229" s="194"/>
      <c r="H229" s="194"/>
      <c r="I229" s="194"/>
      <c r="J229" s="114" t="s">
        <v>234</v>
      </c>
      <c r="K229" s="115">
        <v>1</v>
      </c>
      <c r="L229" s="195">
        <v>0</v>
      </c>
      <c r="M229" s="194"/>
      <c r="N229" s="196">
        <f>ROUND($L$229*$K$229,2)</f>
        <v>0</v>
      </c>
      <c r="O229" s="197"/>
      <c r="P229" s="197"/>
      <c r="Q229" s="197"/>
      <c r="R229" s="20"/>
      <c r="T229" s="116"/>
      <c r="U229" s="25" t="s">
        <v>37</v>
      </c>
      <c r="V229" s="117">
        <v>0.25</v>
      </c>
      <c r="W229" s="117">
        <f>$V$229*$K$229</f>
        <v>0.25</v>
      </c>
      <c r="X229" s="117">
        <v>0</v>
      </c>
      <c r="Y229" s="117">
        <f>$X$229*$K$229</f>
        <v>0</v>
      </c>
      <c r="Z229" s="117">
        <v>0</v>
      </c>
      <c r="AA229" s="118">
        <f>$Z$229*$K$229</f>
        <v>0</v>
      </c>
      <c r="AR229" s="6" t="s">
        <v>180</v>
      </c>
      <c r="AT229" s="6" t="s">
        <v>135</v>
      </c>
      <c r="AU229" s="6" t="s">
        <v>91</v>
      </c>
      <c r="AY229" s="6" t="s">
        <v>134</v>
      </c>
      <c r="BE229" s="119">
        <f>IF($U$229="základní",$N$229,0)</f>
        <v>0</v>
      </c>
      <c r="BF229" s="119">
        <f>IF($U$229="snížená",$N$229,0)</f>
        <v>0</v>
      </c>
      <c r="BG229" s="119">
        <f>IF($U$229="zákl. přenesená",$N$229,0)</f>
        <v>0</v>
      </c>
      <c r="BH229" s="119">
        <f>IF($U$229="sníž. přenesená",$N$229,0)</f>
        <v>0</v>
      </c>
      <c r="BI229" s="119">
        <f>IF($U$229="nulová",$N$229,0)</f>
        <v>0</v>
      </c>
      <c r="BJ229" s="6" t="s">
        <v>19</v>
      </c>
      <c r="BK229" s="119">
        <f>ROUND($L$229*$K$229,2)</f>
        <v>0</v>
      </c>
      <c r="BL229" s="6" t="s">
        <v>180</v>
      </c>
      <c r="BM229" s="6" t="s">
        <v>325</v>
      </c>
    </row>
    <row r="230" spans="2:65" s="6" customFormat="1" ht="18.75" customHeight="1" x14ac:dyDescent="0.3">
      <c r="B230" s="120"/>
      <c r="E230" s="121"/>
      <c r="F230" s="201" t="s">
        <v>567</v>
      </c>
      <c r="G230" s="202"/>
      <c r="H230" s="202"/>
      <c r="I230" s="202"/>
      <c r="K230" s="122">
        <v>1</v>
      </c>
      <c r="R230" s="123"/>
      <c r="T230" s="124"/>
      <c r="AA230" s="125"/>
      <c r="AT230" s="121" t="s">
        <v>138</v>
      </c>
      <c r="AU230" s="121" t="s">
        <v>91</v>
      </c>
      <c r="AV230" s="121" t="s">
        <v>91</v>
      </c>
      <c r="AW230" s="121" t="s">
        <v>101</v>
      </c>
      <c r="AX230" s="121" t="s">
        <v>72</v>
      </c>
      <c r="AY230" s="121" t="s">
        <v>134</v>
      </c>
    </row>
    <row r="231" spans="2:65" s="6" customFormat="1" ht="18.75" customHeight="1" x14ac:dyDescent="0.3">
      <c r="B231" s="126"/>
      <c r="E231" s="127"/>
      <c r="F231" s="203" t="s">
        <v>139</v>
      </c>
      <c r="G231" s="204"/>
      <c r="H231" s="204"/>
      <c r="I231" s="204"/>
      <c r="K231" s="128">
        <v>1</v>
      </c>
      <c r="R231" s="129"/>
      <c r="T231" s="130"/>
      <c r="AA231" s="131"/>
      <c r="AT231" s="127" t="s">
        <v>138</v>
      </c>
      <c r="AU231" s="127" t="s">
        <v>91</v>
      </c>
      <c r="AV231" s="127" t="s">
        <v>137</v>
      </c>
      <c r="AW231" s="127" t="s">
        <v>101</v>
      </c>
      <c r="AX231" s="127" t="s">
        <v>19</v>
      </c>
      <c r="AY231" s="127" t="s">
        <v>134</v>
      </c>
    </row>
    <row r="232" spans="2:65" s="102" customFormat="1" ht="30.75" customHeight="1" x14ac:dyDescent="0.3">
      <c r="B232" s="103"/>
      <c r="D232" s="111" t="s">
        <v>115</v>
      </c>
      <c r="E232" s="111"/>
      <c r="F232" s="111"/>
      <c r="G232" s="111"/>
      <c r="H232" s="111"/>
      <c r="I232" s="111"/>
      <c r="J232" s="111"/>
      <c r="K232" s="111"/>
      <c r="L232" s="111"/>
      <c r="M232" s="111"/>
      <c r="N232" s="210">
        <f>$BK$232</f>
        <v>0</v>
      </c>
      <c r="O232" s="211"/>
      <c r="P232" s="211"/>
      <c r="Q232" s="211"/>
      <c r="R232" s="106"/>
      <c r="T232" s="107"/>
      <c r="W232" s="108">
        <f>SUM($W$233:$W$244)</f>
        <v>35.516680000000001</v>
      </c>
      <c r="Y232" s="108">
        <f>SUM($Y$233:$Y$244)</f>
        <v>1.4084996000000001</v>
      </c>
      <c r="AA232" s="109">
        <f>SUM($AA$233:$AA$244)</f>
        <v>1.5232312000000001</v>
      </c>
      <c r="AR232" s="105" t="s">
        <v>91</v>
      </c>
      <c r="AT232" s="105" t="s">
        <v>71</v>
      </c>
      <c r="AU232" s="105" t="s">
        <v>19</v>
      </c>
      <c r="AY232" s="105" t="s">
        <v>134</v>
      </c>
      <c r="BK232" s="110">
        <f>SUM($BK$233:$BK$244)</f>
        <v>0</v>
      </c>
    </row>
    <row r="233" spans="2:65" s="6" customFormat="1" ht="27" customHeight="1" x14ac:dyDescent="0.3">
      <c r="B233" s="19"/>
      <c r="C233" s="112" t="s">
        <v>326</v>
      </c>
      <c r="D233" s="112" t="s">
        <v>135</v>
      </c>
      <c r="E233" s="113" t="s">
        <v>327</v>
      </c>
      <c r="F233" s="193" t="s">
        <v>328</v>
      </c>
      <c r="G233" s="194"/>
      <c r="H233" s="194"/>
      <c r="I233" s="194"/>
      <c r="J233" s="114" t="s">
        <v>231</v>
      </c>
      <c r="K233" s="115">
        <v>80</v>
      </c>
      <c r="L233" s="195">
        <v>0</v>
      </c>
      <c r="M233" s="194"/>
      <c r="N233" s="196">
        <f>ROUND($L$233*$K$233,2)</f>
        <v>0</v>
      </c>
      <c r="O233" s="197"/>
      <c r="P233" s="197"/>
      <c r="Q233" s="197"/>
      <c r="R233" s="20"/>
      <c r="T233" s="116"/>
      <c r="U233" s="25" t="s">
        <v>37</v>
      </c>
      <c r="V233" s="117">
        <v>0.246</v>
      </c>
      <c r="W233" s="117">
        <f>$V$233*$K$233</f>
        <v>19.68</v>
      </c>
      <c r="X233" s="117">
        <v>7.9000000000000001E-4</v>
      </c>
      <c r="Y233" s="117">
        <f>$X$233*$K$233</f>
        <v>6.3200000000000006E-2</v>
      </c>
      <c r="Z233" s="117">
        <v>0</v>
      </c>
      <c r="AA233" s="118">
        <f>$Z$233*$K$233</f>
        <v>0</v>
      </c>
      <c r="AR233" s="6" t="s">
        <v>180</v>
      </c>
      <c r="AT233" s="6" t="s">
        <v>135</v>
      </c>
      <c r="AU233" s="6" t="s">
        <v>91</v>
      </c>
      <c r="AY233" s="6" t="s">
        <v>134</v>
      </c>
      <c r="BE233" s="119">
        <f>IF($U$233="základní",$N$233,0)</f>
        <v>0</v>
      </c>
      <c r="BF233" s="119">
        <f>IF($U$233="snížená",$N$233,0)</f>
        <v>0</v>
      </c>
      <c r="BG233" s="119">
        <f>IF($U$233="zákl. přenesená",$N$233,0)</f>
        <v>0</v>
      </c>
      <c r="BH233" s="119">
        <f>IF($U$233="sníž. přenesená",$N$233,0)</f>
        <v>0</v>
      </c>
      <c r="BI233" s="119">
        <f>IF($U$233="nulová",$N$233,0)</f>
        <v>0</v>
      </c>
      <c r="BJ233" s="6" t="s">
        <v>19</v>
      </c>
      <c r="BK233" s="119">
        <f>ROUND($L$233*$K$233,2)</f>
        <v>0</v>
      </c>
      <c r="BL233" s="6" t="s">
        <v>180</v>
      </c>
      <c r="BM233" s="6" t="s">
        <v>329</v>
      </c>
    </row>
    <row r="234" spans="2:65" s="6" customFormat="1" ht="18.75" customHeight="1" x14ac:dyDescent="0.3">
      <c r="B234" s="120"/>
      <c r="E234" s="121"/>
      <c r="F234" s="201" t="s">
        <v>568</v>
      </c>
      <c r="G234" s="202"/>
      <c r="H234" s="202"/>
      <c r="I234" s="202"/>
      <c r="K234" s="122">
        <v>80</v>
      </c>
      <c r="R234" s="123"/>
      <c r="T234" s="124"/>
      <c r="AA234" s="125"/>
      <c r="AT234" s="121" t="s">
        <v>138</v>
      </c>
      <c r="AU234" s="121" t="s">
        <v>91</v>
      </c>
      <c r="AV234" s="121" t="s">
        <v>91</v>
      </c>
      <c r="AW234" s="121" t="s">
        <v>101</v>
      </c>
      <c r="AX234" s="121" t="s">
        <v>72</v>
      </c>
      <c r="AY234" s="121" t="s">
        <v>134</v>
      </c>
    </row>
    <row r="235" spans="2:65" s="6" customFormat="1" ht="18.75" customHeight="1" x14ac:dyDescent="0.3">
      <c r="B235" s="126"/>
      <c r="E235" s="127"/>
      <c r="F235" s="203" t="s">
        <v>139</v>
      </c>
      <c r="G235" s="204"/>
      <c r="H235" s="204"/>
      <c r="I235" s="204"/>
      <c r="K235" s="128">
        <v>80</v>
      </c>
      <c r="R235" s="129"/>
      <c r="T235" s="130"/>
      <c r="AA235" s="131"/>
      <c r="AT235" s="127" t="s">
        <v>138</v>
      </c>
      <c r="AU235" s="127" t="s">
        <v>91</v>
      </c>
      <c r="AV235" s="127" t="s">
        <v>137</v>
      </c>
      <c r="AW235" s="127" t="s">
        <v>101</v>
      </c>
      <c r="AX235" s="127" t="s">
        <v>19</v>
      </c>
      <c r="AY235" s="127" t="s">
        <v>134</v>
      </c>
    </row>
    <row r="236" spans="2:65" s="6" customFormat="1" ht="15.75" customHeight="1" x14ac:dyDescent="0.3">
      <c r="B236" s="19"/>
      <c r="C236" s="132" t="s">
        <v>330</v>
      </c>
      <c r="D236" s="132" t="s">
        <v>223</v>
      </c>
      <c r="E236" s="133" t="s">
        <v>331</v>
      </c>
      <c r="F236" s="207" t="s">
        <v>332</v>
      </c>
      <c r="G236" s="208"/>
      <c r="H236" s="208"/>
      <c r="I236" s="208"/>
      <c r="J236" s="134" t="s">
        <v>136</v>
      </c>
      <c r="K236" s="135">
        <v>12</v>
      </c>
      <c r="L236" s="209">
        <v>0</v>
      </c>
      <c r="M236" s="208"/>
      <c r="N236" s="213">
        <f>ROUND($L$236*$K$236,2)</f>
        <v>0</v>
      </c>
      <c r="O236" s="197"/>
      <c r="P236" s="197"/>
      <c r="Q236" s="197"/>
      <c r="R236" s="20"/>
      <c r="T236" s="116"/>
      <c r="U236" s="25" t="s">
        <v>37</v>
      </c>
      <c r="V236" s="117">
        <v>0</v>
      </c>
      <c r="W236" s="117">
        <f>$V$236*$K$236</f>
        <v>0</v>
      </c>
      <c r="X236" s="117">
        <v>1.18E-2</v>
      </c>
      <c r="Y236" s="117">
        <f>$X$236*$K$236</f>
        <v>0.1416</v>
      </c>
      <c r="Z236" s="117">
        <v>0</v>
      </c>
      <c r="AA236" s="118">
        <f>$Z$236*$K$236</f>
        <v>0</v>
      </c>
      <c r="AR236" s="6" t="s">
        <v>224</v>
      </c>
      <c r="AT236" s="6" t="s">
        <v>223</v>
      </c>
      <c r="AU236" s="6" t="s">
        <v>91</v>
      </c>
      <c r="AY236" s="6" t="s">
        <v>134</v>
      </c>
      <c r="BE236" s="119">
        <f>IF($U$236="základní",$N$236,0)</f>
        <v>0</v>
      </c>
      <c r="BF236" s="119">
        <f>IF($U$236="snížená",$N$236,0)</f>
        <v>0</v>
      </c>
      <c r="BG236" s="119">
        <f>IF($U$236="zákl. přenesená",$N$236,0)</f>
        <v>0</v>
      </c>
      <c r="BH236" s="119">
        <f>IF($U$236="sníž. přenesená",$N$236,0)</f>
        <v>0</v>
      </c>
      <c r="BI236" s="119">
        <f>IF($U$236="nulová",$N$236,0)</f>
        <v>0</v>
      </c>
      <c r="BJ236" s="6" t="s">
        <v>19</v>
      </c>
      <c r="BK236" s="119">
        <f>ROUND($L$236*$K$236,2)</f>
        <v>0</v>
      </c>
      <c r="BL236" s="6" t="s">
        <v>180</v>
      </c>
      <c r="BM236" s="6" t="s">
        <v>333</v>
      </c>
    </row>
    <row r="237" spans="2:65" s="6" customFormat="1" ht="18.75" customHeight="1" x14ac:dyDescent="0.3">
      <c r="B237" s="120"/>
      <c r="E237" s="121"/>
      <c r="F237" s="201" t="s">
        <v>569</v>
      </c>
      <c r="G237" s="202"/>
      <c r="H237" s="202"/>
      <c r="I237" s="202"/>
      <c r="K237" s="122">
        <v>12</v>
      </c>
      <c r="R237" s="123"/>
      <c r="T237" s="124"/>
      <c r="AA237" s="125"/>
      <c r="AT237" s="121" t="s">
        <v>138</v>
      </c>
      <c r="AU237" s="121" t="s">
        <v>91</v>
      </c>
      <c r="AV237" s="121" t="s">
        <v>91</v>
      </c>
      <c r="AW237" s="121" t="s">
        <v>101</v>
      </c>
      <c r="AX237" s="121" t="s">
        <v>72</v>
      </c>
      <c r="AY237" s="121" t="s">
        <v>134</v>
      </c>
    </row>
    <row r="238" spans="2:65" s="6" customFormat="1" ht="18.75" customHeight="1" x14ac:dyDescent="0.3">
      <c r="B238" s="126"/>
      <c r="E238" s="127"/>
      <c r="F238" s="203" t="s">
        <v>139</v>
      </c>
      <c r="G238" s="204"/>
      <c r="H238" s="204"/>
      <c r="I238" s="204"/>
      <c r="K238" s="128">
        <v>12</v>
      </c>
      <c r="R238" s="129"/>
      <c r="T238" s="130"/>
      <c r="AA238" s="131"/>
      <c r="AT238" s="127" t="s">
        <v>138</v>
      </c>
      <c r="AU238" s="127" t="s">
        <v>91</v>
      </c>
      <c r="AV238" s="127" t="s">
        <v>137</v>
      </c>
      <c r="AW238" s="127" t="s">
        <v>101</v>
      </c>
      <c r="AX238" s="127" t="s">
        <v>19</v>
      </c>
      <c r="AY238" s="127" t="s">
        <v>134</v>
      </c>
    </row>
    <row r="239" spans="2:65" s="6" customFormat="1" ht="15.75" customHeight="1" x14ac:dyDescent="0.3">
      <c r="B239" s="19"/>
      <c r="C239" s="132" t="s">
        <v>335</v>
      </c>
      <c r="D239" s="132" t="s">
        <v>223</v>
      </c>
      <c r="E239" s="133" t="s">
        <v>336</v>
      </c>
      <c r="F239" s="207" t="s">
        <v>337</v>
      </c>
      <c r="G239" s="208"/>
      <c r="H239" s="208"/>
      <c r="I239" s="208"/>
      <c r="J239" s="134" t="s">
        <v>136</v>
      </c>
      <c r="K239" s="135">
        <f>K240*1.05</f>
        <v>58.758000000000003</v>
      </c>
      <c r="L239" s="209">
        <v>0</v>
      </c>
      <c r="M239" s="208"/>
      <c r="N239" s="213">
        <f>ROUND($L$239*$K$239,2)</f>
        <v>0</v>
      </c>
      <c r="O239" s="197"/>
      <c r="P239" s="197"/>
      <c r="Q239" s="197"/>
      <c r="R239" s="20"/>
      <c r="T239" s="116"/>
      <c r="U239" s="25" t="s">
        <v>37</v>
      </c>
      <c r="V239" s="117">
        <v>0</v>
      </c>
      <c r="W239" s="117">
        <f>$V$239*$K$239</f>
        <v>0</v>
      </c>
      <c r="X239" s="117">
        <v>2.0199999999999999E-2</v>
      </c>
      <c r="Y239" s="117">
        <f>$X$239*$K$239</f>
        <v>1.1869116</v>
      </c>
      <c r="Z239" s="117">
        <v>0</v>
      </c>
      <c r="AA239" s="118">
        <f>$Z$239*$K$239</f>
        <v>0</v>
      </c>
      <c r="AR239" s="6" t="s">
        <v>224</v>
      </c>
      <c r="AT239" s="6" t="s">
        <v>223</v>
      </c>
      <c r="AU239" s="6" t="s">
        <v>91</v>
      </c>
      <c r="AY239" s="6" t="s">
        <v>134</v>
      </c>
      <c r="BE239" s="119">
        <f>IF($U$239="základní",$N$239,0)</f>
        <v>0</v>
      </c>
      <c r="BF239" s="119">
        <f>IF($U$239="snížená",$N$239,0)</f>
        <v>0</v>
      </c>
      <c r="BG239" s="119">
        <f>IF($U$239="zákl. přenesená",$N$239,0)</f>
        <v>0</v>
      </c>
      <c r="BH239" s="119">
        <f>IF($U$239="sníž. přenesená",$N$239,0)</f>
        <v>0</v>
      </c>
      <c r="BI239" s="119">
        <f>IF($U$239="nulová",$N$239,0)</f>
        <v>0</v>
      </c>
      <c r="BJ239" s="6" t="s">
        <v>19</v>
      </c>
      <c r="BK239" s="119">
        <f>ROUND($L$239*$K$239,2)</f>
        <v>0</v>
      </c>
      <c r="BL239" s="6" t="s">
        <v>180</v>
      </c>
      <c r="BM239" s="6" t="s">
        <v>338</v>
      </c>
    </row>
    <row r="240" spans="2:65" s="6" customFormat="1" ht="15.75" customHeight="1" x14ac:dyDescent="0.3">
      <c r="B240" s="19"/>
      <c r="C240" s="112" t="s">
        <v>339</v>
      </c>
      <c r="D240" s="112" t="s">
        <v>135</v>
      </c>
      <c r="E240" s="113" t="s">
        <v>340</v>
      </c>
      <c r="F240" s="193" t="s">
        <v>341</v>
      </c>
      <c r="G240" s="194"/>
      <c r="H240" s="194"/>
      <c r="I240" s="194"/>
      <c r="J240" s="114" t="s">
        <v>136</v>
      </c>
      <c r="K240" s="115">
        <v>55.96</v>
      </c>
      <c r="L240" s="195">
        <v>0</v>
      </c>
      <c r="M240" s="194"/>
      <c r="N240" s="196">
        <f>ROUND($L$240*$K$240,2)</f>
        <v>0</v>
      </c>
      <c r="O240" s="197"/>
      <c r="P240" s="197"/>
      <c r="Q240" s="197"/>
      <c r="R240" s="20"/>
      <c r="T240" s="116"/>
      <c r="U240" s="25" t="s">
        <v>37</v>
      </c>
      <c r="V240" s="117">
        <v>0.23899999999999999</v>
      </c>
      <c r="W240" s="117">
        <f>$V$240*$K$240</f>
        <v>13.37444</v>
      </c>
      <c r="X240" s="117">
        <v>0</v>
      </c>
      <c r="Y240" s="117">
        <f>$X$240*$K$240</f>
        <v>0</v>
      </c>
      <c r="Z240" s="117">
        <v>2.7220000000000001E-2</v>
      </c>
      <c r="AA240" s="118">
        <f>$Z$240*$K$240</f>
        <v>1.5232312000000001</v>
      </c>
      <c r="AR240" s="6" t="s">
        <v>180</v>
      </c>
      <c r="AT240" s="6" t="s">
        <v>135</v>
      </c>
      <c r="AU240" s="6" t="s">
        <v>91</v>
      </c>
      <c r="AY240" s="6" t="s">
        <v>134</v>
      </c>
      <c r="BE240" s="119">
        <f>IF($U$240="základní",$N$240,0)</f>
        <v>0</v>
      </c>
      <c r="BF240" s="119">
        <f>IF($U$240="snížená",$N$240,0)</f>
        <v>0</v>
      </c>
      <c r="BG240" s="119">
        <f>IF($U$240="zákl. přenesená",$N$240,0)</f>
        <v>0</v>
      </c>
      <c r="BH240" s="119">
        <f>IF($U$240="sníž. přenesená",$N$240,0)</f>
        <v>0</v>
      </c>
      <c r="BI240" s="119">
        <f>IF($U$240="nulová",$N$240,0)</f>
        <v>0</v>
      </c>
      <c r="BJ240" s="6" t="s">
        <v>19</v>
      </c>
      <c r="BK240" s="119">
        <f>ROUND($L$240*$K$240,2)</f>
        <v>0</v>
      </c>
      <c r="BL240" s="6" t="s">
        <v>180</v>
      </c>
      <c r="BM240" s="6" t="s">
        <v>342</v>
      </c>
    </row>
    <row r="241" spans="2:65" s="6" customFormat="1" ht="32.25" customHeight="1" x14ac:dyDescent="0.3">
      <c r="B241" s="120"/>
      <c r="E241" s="121"/>
      <c r="F241" s="201" t="s">
        <v>334</v>
      </c>
      <c r="G241" s="202"/>
      <c r="H241" s="202"/>
      <c r="I241" s="202"/>
      <c r="K241" s="122">
        <v>55.96</v>
      </c>
      <c r="R241" s="123"/>
      <c r="T241" s="124"/>
      <c r="AA241" s="125"/>
      <c r="AT241" s="121" t="s">
        <v>138</v>
      </c>
      <c r="AU241" s="121" t="s">
        <v>91</v>
      </c>
      <c r="AV241" s="121" t="s">
        <v>91</v>
      </c>
      <c r="AW241" s="121" t="s">
        <v>101</v>
      </c>
      <c r="AX241" s="121" t="s">
        <v>72</v>
      </c>
      <c r="AY241" s="121" t="s">
        <v>134</v>
      </c>
    </row>
    <row r="242" spans="2:65" s="6" customFormat="1" ht="18.75" customHeight="1" x14ac:dyDescent="0.3">
      <c r="B242" s="126"/>
      <c r="E242" s="127"/>
      <c r="F242" s="203" t="s">
        <v>139</v>
      </c>
      <c r="G242" s="204"/>
      <c r="H242" s="204"/>
      <c r="I242" s="204"/>
      <c r="K242" s="128">
        <v>55.96</v>
      </c>
      <c r="R242" s="129"/>
      <c r="T242" s="130"/>
      <c r="AA242" s="131"/>
      <c r="AT242" s="127" t="s">
        <v>138</v>
      </c>
      <c r="AU242" s="127" t="s">
        <v>91</v>
      </c>
      <c r="AV242" s="127" t="s">
        <v>137</v>
      </c>
      <c r="AW242" s="127" t="s">
        <v>101</v>
      </c>
      <c r="AX242" s="127" t="s">
        <v>19</v>
      </c>
      <c r="AY242" s="127" t="s">
        <v>134</v>
      </c>
    </row>
    <row r="243" spans="2:65" s="6" customFormat="1" ht="15.75" customHeight="1" x14ac:dyDescent="0.3">
      <c r="B243" s="19"/>
      <c r="C243" s="112" t="s">
        <v>344</v>
      </c>
      <c r="D243" s="112" t="s">
        <v>135</v>
      </c>
      <c r="E243" s="113" t="s">
        <v>345</v>
      </c>
      <c r="F243" s="193" t="s">
        <v>346</v>
      </c>
      <c r="G243" s="194"/>
      <c r="H243" s="194"/>
      <c r="I243" s="194"/>
      <c r="J243" s="114" t="s">
        <v>136</v>
      </c>
      <c r="K243" s="115">
        <v>55.96</v>
      </c>
      <c r="L243" s="195">
        <v>0</v>
      </c>
      <c r="M243" s="194"/>
      <c r="N243" s="196">
        <f>ROUND($L$243*$K$243,2)</f>
        <v>0</v>
      </c>
      <c r="O243" s="197"/>
      <c r="P243" s="197"/>
      <c r="Q243" s="197"/>
      <c r="R243" s="20"/>
      <c r="T243" s="116"/>
      <c r="U243" s="25" t="s">
        <v>37</v>
      </c>
      <c r="V243" s="117">
        <v>4.3999999999999997E-2</v>
      </c>
      <c r="W243" s="117">
        <f>$V$243*$K$243</f>
        <v>2.46224</v>
      </c>
      <c r="X243" s="117">
        <v>2.9999999999999997E-4</v>
      </c>
      <c r="Y243" s="117">
        <f>$X$243*$K$243</f>
        <v>1.6787999999999997E-2</v>
      </c>
      <c r="Z243" s="117">
        <v>0</v>
      </c>
      <c r="AA243" s="118">
        <f>$Z$243*$K$243</f>
        <v>0</v>
      </c>
      <c r="AR243" s="6" t="s">
        <v>180</v>
      </c>
      <c r="AT243" s="6" t="s">
        <v>135</v>
      </c>
      <c r="AU243" s="6" t="s">
        <v>91</v>
      </c>
      <c r="AY243" s="6" t="s">
        <v>134</v>
      </c>
      <c r="BE243" s="119">
        <f>IF($U$243="základní",$N$243,0)</f>
        <v>0</v>
      </c>
      <c r="BF243" s="119">
        <f>IF($U$243="snížená",$N$243,0)</f>
        <v>0</v>
      </c>
      <c r="BG243" s="119">
        <f>IF($U$243="zákl. přenesená",$N$243,0)</f>
        <v>0</v>
      </c>
      <c r="BH243" s="119">
        <f>IF($U$243="sníž. přenesená",$N$243,0)</f>
        <v>0</v>
      </c>
      <c r="BI243" s="119">
        <f>IF($U$243="nulová",$N$243,0)</f>
        <v>0</v>
      </c>
      <c r="BJ243" s="6" t="s">
        <v>19</v>
      </c>
      <c r="BK243" s="119">
        <f>ROUND($L$243*$K$243,2)</f>
        <v>0</v>
      </c>
      <c r="BL243" s="6" t="s">
        <v>180</v>
      </c>
      <c r="BM243" s="6" t="s">
        <v>347</v>
      </c>
    </row>
    <row r="244" spans="2:65" s="6" customFormat="1" ht="27" customHeight="1" x14ac:dyDescent="0.3">
      <c r="B244" s="19"/>
      <c r="C244" s="112" t="s">
        <v>348</v>
      </c>
      <c r="D244" s="112" t="s">
        <v>135</v>
      </c>
      <c r="E244" s="113" t="s">
        <v>349</v>
      </c>
      <c r="F244" s="193" t="s">
        <v>586</v>
      </c>
      <c r="G244" s="194"/>
      <c r="H244" s="194"/>
      <c r="I244" s="194"/>
      <c r="J244" s="114" t="s">
        <v>196</v>
      </c>
      <c r="K244" s="115">
        <v>1.26</v>
      </c>
      <c r="L244" s="195">
        <v>0</v>
      </c>
      <c r="M244" s="194"/>
      <c r="N244" s="196">
        <f>ROUND($L$244*$K$244,2)</f>
        <v>0</v>
      </c>
      <c r="O244" s="197"/>
      <c r="P244" s="197"/>
      <c r="Q244" s="197"/>
      <c r="R244" s="20"/>
      <c r="T244" s="116"/>
      <c r="U244" s="25" t="s">
        <v>37</v>
      </c>
      <c r="V244" s="117">
        <v>0</v>
      </c>
      <c r="W244" s="117">
        <f>$V$244*$K$244</f>
        <v>0</v>
      </c>
      <c r="X244" s="117">
        <v>0</v>
      </c>
      <c r="Y244" s="117">
        <f>$X$244*$K$244</f>
        <v>0</v>
      </c>
      <c r="Z244" s="117">
        <v>0</v>
      </c>
      <c r="AA244" s="118">
        <f>$Z$244*$K$244</f>
        <v>0</v>
      </c>
      <c r="AR244" s="6" t="s">
        <v>180</v>
      </c>
      <c r="AT244" s="6" t="s">
        <v>135</v>
      </c>
      <c r="AU244" s="6" t="s">
        <v>91</v>
      </c>
      <c r="AY244" s="6" t="s">
        <v>134</v>
      </c>
      <c r="BE244" s="119">
        <f>IF($U$244="základní",$N$244,0)</f>
        <v>0</v>
      </c>
      <c r="BF244" s="119">
        <f>IF($U$244="snížená",$N$244,0)</f>
        <v>0</v>
      </c>
      <c r="BG244" s="119">
        <f>IF($U$244="zákl. přenesená",$N$244,0)</f>
        <v>0</v>
      </c>
      <c r="BH244" s="119">
        <f>IF($U$244="sníž. přenesená",$N$244,0)</f>
        <v>0</v>
      </c>
      <c r="BI244" s="119">
        <f>IF($U$244="nulová",$N$244,0)</f>
        <v>0</v>
      </c>
      <c r="BJ244" s="6" t="s">
        <v>19</v>
      </c>
      <c r="BK244" s="119">
        <f>ROUND($L$244*$K$244,2)</f>
        <v>0</v>
      </c>
      <c r="BL244" s="6" t="s">
        <v>180</v>
      </c>
      <c r="BM244" s="6" t="s">
        <v>350</v>
      </c>
    </row>
    <row r="245" spans="2:65" s="102" customFormat="1" ht="30.75" customHeight="1" x14ac:dyDescent="0.3">
      <c r="B245" s="103"/>
      <c r="D245" s="111" t="s">
        <v>116</v>
      </c>
      <c r="E245" s="111"/>
      <c r="F245" s="111"/>
      <c r="G245" s="111"/>
      <c r="H245" s="111"/>
      <c r="I245" s="111"/>
      <c r="J245" s="111"/>
      <c r="K245" s="111"/>
      <c r="L245" s="111"/>
      <c r="M245" s="111"/>
      <c r="N245" s="210">
        <f>$BK$245</f>
        <v>0</v>
      </c>
      <c r="O245" s="211"/>
      <c r="P245" s="211"/>
      <c r="Q245" s="211"/>
      <c r="R245" s="106"/>
      <c r="T245" s="107"/>
      <c r="W245" s="108">
        <f>SUM($W$246:$W$253)</f>
        <v>57.626519999999999</v>
      </c>
      <c r="Y245" s="108">
        <f>SUM($Y$246:$Y$253)</f>
        <v>1.0891503</v>
      </c>
      <c r="AA245" s="109">
        <f>SUM($AA$246:$AA$253)</f>
        <v>0</v>
      </c>
      <c r="AR245" s="105" t="s">
        <v>91</v>
      </c>
      <c r="AT245" s="105" t="s">
        <v>71</v>
      </c>
      <c r="AU245" s="105" t="s">
        <v>19</v>
      </c>
      <c r="AY245" s="105" t="s">
        <v>134</v>
      </c>
      <c r="BK245" s="110">
        <f>SUM($BK$246:$BK$253)</f>
        <v>0</v>
      </c>
    </row>
    <row r="246" spans="2:65" s="6" customFormat="1" ht="27" customHeight="1" x14ac:dyDescent="0.3">
      <c r="B246" s="19"/>
      <c r="C246" s="112" t="s">
        <v>354</v>
      </c>
      <c r="D246" s="112" t="s">
        <v>135</v>
      </c>
      <c r="E246" s="113" t="s">
        <v>355</v>
      </c>
      <c r="F246" s="193" t="s">
        <v>356</v>
      </c>
      <c r="G246" s="194"/>
      <c r="H246" s="194"/>
      <c r="I246" s="194"/>
      <c r="J246" s="114" t="s">
        <v>136</v>
      </c>
      <c r="K246" s="115">
        <v>70.77</v>
      </c>
      <c r="L246" s="195">
        <v>0</v>
      </c>
      <c r="M246" s="194"/>
      <c r="N246" s="196">
        <f>ROUND($L$246*$K$246,2)</f>
        <v>0</v>
      </c>
      <c r="O246" s="197"/>
      <c r="P246" s="197"/>
      <c r="Q246" s="197"/>
      <c r="R246" s="20"/>
      <c r="T246" s="116"/>
      <c r="U246" s="25" t="s">
        <v>37</v>
      </c>
      <c r="V246" s="117">
        <v>0.746</v>
      </c>
      <c r="W246" s="117">
        <f>$V$246*$K$246</f>
        <v>52.794419999999995</v>
      </c>
      <c r="X246" s="117">
        <v>3.0000000000000001E-3</v>
      </c>
      <c r="Y246" s="117">
        <f>$X$246*$K$246</f>
        <v>0.21231</v>
      </c>
      <c r="Z246" s="117">
        <v>0</v>
      </c>
      <c r="AA246" s="118">
        <f>$Z$246*$K$246</f>
        <v>0</v>
      </c>
      <c r="AR246" s="6" t="s">
        <v>180</v>
      </c>
      <c r="AT246" s="6" t="s">
        <v>135</v>
      </c>
      <c r="AU246" s="6" t="s">
        <v>91</v>
      </c>
      <c r="AY246" s="6" t="s">
        <v>134</v>
      </c>
      <c r="BE246" s="119">
        <f>IF($U$246="základní",$N$246,0)</f>
        <v>0</v>
      </c>
      <c r="BF246" s="119">
        <f>IF($U$246="snížená",$N$246,0)</f>
        <v>0</v>
      </c>
      <c r="BG246" s="119">
        <f>IF($U$246="zákl. přenesená",$N$246,0)</f>
        <v>0</v>
      </c>
      <c r="BH246" s="119">
        <f>IF($U$246="sníž. přenesená",$N$246,0)</f>
        <v>0</v>
      </c>
      <c r="BI246" s="119">
        <f>IF($U$246="nulová",$N$246,0)</f>
        <v>0</v>
      </c>
      <c r="BJ246" s="6" t="s">
        <v>19</v>
      </c>
      <c r="BK246" s="119">
        <f>ROUND($L$246*$K$246,2)</f>
        <v>0</v>
      </c>
      <c r="BL246" s="6" t="s">
        <v>180</v>
      </c>
      <c r="BM246" s="6" t="s">
        <v>357</v>
      </c>
    </row>
    <row r="247" spans="2:65" s="6" customFormat="1" ht="18.75" customHeight="1" x14ac:dyDescent="0.3">
      <c r="B247" s="120"/>
      <c r="E247" s="121"/>
      <c r="F247" s="201" t="s">
        <v>191</v>
      </c>
      <c r="G247" s="202"/>
      <c r="H247" s="202"/>
      <c r="I247" s="202"/>
      <c r="K247" s="122">
        <v>70.77</v>
      </c>
      <c r="R247" s="123"/>
      <c r="T247" s="124"/>
      <c r="AA247" s="125"/>
      <c r="AT247" s="121" t="s">
        <v>138</v>
      </c>
      <c r="AU247" s="121" t="s">
        <v>91</v>
      </c>
      <c r="AV247" s="121" t="s">
        <v>91</v>
      </c>
      <c r="AW247" s="121" t="s">
        <v>101</v>
      </c>
      <c r="AX247" s="121" t="s">
        <v>72</v>
      </c>
      <c r="AY247" s="121" t="s">
        <v>134</v>
      </c>
    </row>
    <row r="248" spans="2:65" s="6" customFormat="1" ht="18.75" customHeight="1" x14ac:dyDescent="0.3">
      <c r="B248" s="126"/>
      <c r="E248" s="127"/>
      <c r="F248" s="203" t="s">
        <v>139</v>
      </c>
      <c r="G248" s="204"/>
      <c r="H248" s="204"/>
      <c r="I248" s="204"/>
      <c r="K248" s="128">
        <v>70.77</v>
      </c>
      <c r="R248" s="129"/>
      <c r="T248" s="130"/>
      <c r="AA248" s="131"/>
      <c r="AT248" s="127" t="s">
        <v>138</v>
      </c>
      <c r="AU248" s="127" t="s">
        <v>91</v>
      </c>
      <c r="AV248" s="127" t="s">
        <v>137</v>
      </c>
      <c r="AW248" s="127" t="s">
        <v>101</v>
      </c>
      <c r="AX248" s="127" t="s">
        <v>19</v>
      </c>
      <c r="AY248" s="127" t="s">
        <v>134</v>
      </c>
    </row>
    <row r="249" spans="2:65" s="6" customFormat="1" ht="15.75" customHeight="1" x14ac:dyDescent="0.3">
      <c r="B249" s="19"/>
      <c r="C249" s="132" t="s">
        <v>358</v>
      </c>
      <c r="D249" s="132" t="s">
        <v>223</v>
      </c>
      <c r="E249" s="133" t="s">
        <v>359</v>
      </c>
      <c r="F249" s="207" t="s">
        <v>360</v>
      </c>
      <c r="G249" s="208"/>
      <c r="H249" s="208"/>
      <c r="I249" s="208"/>
      <c r="J249" s="134" t="s">
        <v>136</v>
      </c>
      <c r="K249" s="135">
        <f>K246*1.05</f>
        <v>74.308499999999995</v>
      </c>
      <c r="L249" s="209">
        <v>0</v>
      </c>
      <c r="M249" s="208"/>
      <c r="N249" s="213">
        <f>ROUND($L$249*$K$249,2)</f>
        <v>0</v>
      </c>
      <c r="O249" s="197"/>
      <c r="P249" s="197"/>
      <c r="Q249" s="197"/>
      <c r="R249" s="20"/>
      <c r="T249" s="116"/>
      <c r="U249" s="25" t="s">
        <v>37</v>
      </c>
      <c r="V249" s="117">
        <v>0</v>
      </c>
      <c r="W249" s="117">
        <f>$V$249*$K$249</f>
        <v>0</v>
      </c>
      <c r="X249" s="117">
        <v>1.18E-2</v>
      </c>
      <c r="Y249" s="117">
        <f>$X$249*$K$249</f>
        <v>0.87684029999999991</v>
      </c>
      <c r="Z249" s="117">
        <v>0</v>
      </c>
      <c r="AA249" s="118">
        <f>$Z$249*$K$249</f>
        <v>0</v>
      </c>
      <c r="AR249" s="6" t="s">
        <v>224</v>
      </c>
      <c r="AT249" s="6" t="s">
        <v>223</v>
      </c>
      <c r="AU249" s="6" t="s">
        <v>91</v>
      </c>
      <c r="AY249" s="6" t="s">
        <v>134</v>
      </c>
      <c r="BE249" s="119">
        <f>IF($U$249="základní",$N$249,0)</f>
        <v>0</v>
      </c>
      <c r="BF249" s="119">
        <f>IF($U$249="snížená",$N$249,0)</f>
        <v>0</v>
      </c>
      <c r="BG249" s="119">
        <f>IF($U$249="zákl. přenesená",$N$249,0)</f>
        <v>0</v>
      </c>
      <c r="BH249" s="119">
        <f>IF($U$249="sníž. přenesená",$N$249,0)</f>
        <v>0</v>
      </c>
      <c r="BI249" s="119">
        <f>IF($U$249="nulová",$N$249,0)</f>
        <v>0</v>
      </c>
      <c r="BJ249" s="6" t="s">
        <v>19</v>
      </c>
      <c r="BK249" s="119">
        <f>ROUND($L$249*$K$249,2)</f>
        <v>0</v>
      </c>
      <c r="BL249" s="6" t="s">
        <v>180</v>
      </c>
      <c r="BM249" s="6" t="s">
        <v>361</v>
      </c>
    </row>
    <row r="250" spans="2:65" s="6" customFormat="1" ht="27" customHeight="1" x14ac:dyDescent="0.3">
      <c r="B250" s="19"/>
      <c r="C250" s="112" t="s">
        <v>24</v>
      </c>
      <c r="D250" s="112" t="s">
        <v>135</v>
      </c>
      <c r="E250" s="113" t="s">
        <v>362</v>
      </c>
      <c r="F250" s="193" t="s">
        <v>363</v>
      </c>
      <c r="G250" s="194"/>
      <c r="H250" s="194"/>
      <c r="I250" s="194"/>
      <c r="J250" s="114" t="s">
        <v>136</v>
      </c>
      <c r="K250" s="115">
        <v>37.17</v>
      </c>
      <c r="L250" s="195">
        <v>0</v>
      </c>
      <c r="M250" s="194"/>
      <c r="N250" s="196">
        <f>ROUND($L$250*$K$250,2)</f>
        <v>0</v>
      </c>
      <c r="O250" s="197"/>
      <c r="P250" s="197"/>
      <c r="Q250" s="197"/>
      <c r="R250" s="20"/>
      <c r="T250" s="116"/>
      <c r="U250" s="25" t="s">
        <v>37</v>
      </c>
      <c r="V250" s="117">
        <v>0.13</v>
      </c>
      <c r="W250" s="117">
        <f>$V$250*$K$250</f>
        <v>4.8321000000000005</v>
      </c>
      <c r="X250" s="117">
        <v>0</v>
      </c>
      <c r="Y250" s="117">
        <f>$X$250*$K$250</f>
        <v>0</v>
      </c>
      <c r="Z250" s="117">
        <v>0</v>
      </c>
      <c r="AA250" s="118">
        <f>$Z$250*$K$250</f>
        <v>0</v>
      </c>
      <c r="AR250" s="6" t="s">
        <v>180</v>
      </c>
      <c r="AT250" s="6" t="s">
        <v>135</v>
      </c>
      <c r="AU250" s="6" t="s">
        <v>91</v>
      </c>
      <c r="AY250" s="6" t="s">
        <v>134</v>
      </c>
      <c r="BE250" s="119">
        <f>IF($U$250="základní",$N$250,0)</f>
        <v>0</v>
      </c>
      <c r="BF250" s="119">
        <f>IF($U$250="snížená",$N$250,0)</f>
        <v>0</v>
      </c>
      <c r="BG250" s="119">
        <f>IF($U$250="zákl. přenesená",$N$250,0)</f>
        <v>0</v>
      </c>
      <c r="BH250" s="119">
        <f>IF($U$250="sníž. přenesená",$N$250,0)</f>
        <v>0</v>
      </c>
      <c r="BI250" s="119">
        <f>IF($U$250="nulová",$N$250,0)</f>
        <v>0</v>
      </c>
      <c r="BJ250" s="6" t="s">
        <v>19</v>
      </c>
      <c r="BK250" s="119">
        <f>ROUND($L$250*$K$250,2)</f>
        <v>0</v>
      </c>
      <c r="BL250" s="6" t="s">
        <v>180</v>
      </c>
      <c r="BM250" s="6" t="s">
        <v>364</v>
      </c>
    </row>
    <row r="251" spans="2:65" s="6" customFormat="1" ht="18.75" customHeight="1" x14ac:dyDescent="0.3">
      <c r="B251" s="120"/>
      <c r="E251" s="121"/>
      <c r="F251" s="201" t="s">
        <v>365</v>
      </c>
      <c r="G251" s="202"/>
      <c r="H251" s="202"/>
      <c r="I251" s="202"/>
      <c r="K251" s="122">
        <v>37.17</v>
      </c>
      <c r="R251" s="123"/>
      <c r="T251" s="124"/>
      <c r="AA251" s="125"/>
      <c r="AT251" s="121" t="s">
        <v>138</v>
      </c>
      <c r="AU251" s="121" t="s">
        <v>91</v>
      </c>
      <c r="AV251" s="121" t="s">
        <v>91</v>
      </c>
      <c r="AW251" s="121" t="s">
        <v>101</v>
      </c>
      <c r="AX251" s="121" t="s">
        <v>72</v>
      </c>
      <c r="AY251" s="121" t="s">
        <v>134</v>
      </c>
    </row>
    <row r="252" spans="2:65" s="6" customFormat="1" ht="18.75" customHeight="1" x14ac:dyDescent="0.3">
      <c r="B252" s="126"/>
      <c r="E252" s="127"/>
      <c r="F252" s="203" t="s">
        <v>139</v>
      </c>
      <c r="G252" s="204"/>
      <c r="H252" s="204"/>
      <c r="I252" s="204"/>
      <c r="K252" s="128">
        <v>37.17</v>
      </c>
      <c r="R252" s="129"/>
      <c r="T252" s="130"/>
      <c r="AA252" s="131"/>
      <c r="AT252" s="127" t="s">
        <v>138</v>
      </c>
      <c r="AU252" s="127" t="s">
        <v>91</v>
      </c>
      <c r="AV252" s="127" t="s">
        <v>137</v>
      </c>
      <c r="AW252" s="127" t="s">
        <v>101</v>
      </c>
      <c r="AX252" s="127" t="s">
        <v>19</v>
      </c>
      <c r="AY252" s="127" t="s">
        <v>134</v>
      </c>
    </row>
    <row r="253" spans="2:65" s="6" customFormat="1" ht="27" customHeight="1" x14ac:dyDescent="0.3">
      <c r="B253" s="19"/>
      <c r="C253" s="112" t="s">
        <v>83</v>
      </c>
      <c r="D253" s="112" t="s">
        <v>135</v>
      </c>
      <c r="E253" s="113" t="s">
        <v>366</v>
      </c>
      <c r="F253" s="193" t="s">
        <v>587</v>
      </c>
      <c r="G253" s="194"/>
      <c r="H253" s="194"/>
      <c r="I253" s="194"/>
      <c r="J253" s="114" t="s">
        <v>196</v>
      </c>
      <c r="K253" s="145">
        <v>0.95</v>
      </c>
      <c r="L253" s="195">
        <v>0</v>
      </c>
      <c r="M253" s="194"/>
      <c r="N253" s="196">
        <f>ROUND($L$253*$K$253,2)</f>
        <v>0</v>
      </c>
      <c r="O253" s="197"/>
      <c r="P253" s="197"/>
      <c r="Q253" s="197"/>
      <c r="R253" s="20"/>
      <c r="T253" s="116"/>
      <c r="U253" s="25" t="s">
        <v>37</v>
      </c>
      <c r="V253" s="117">
        <v>0</v>
      </c>
      <c r="W253" s="117">
        <f>$V$253*$K$253</f>
        <v>0</v>
      </c>
      <c r="X253" s="117">
        <v>0</v>
      </c>
      <c r="Y253" s="117">
        <f>$X$253*$K$253</f>
        <v>0</v>
      </c>
      <c r="Z253" s="117">
        <v>0</v>
      </c>
      <c r="AA253" s="118">
        <f>$Z$253*$K$253</f>
        <v>0</v>
      </c>
      <c r="AR253" s="6" t="s">
        <v>180</v>
      </c>
      <c r="AT253" s="6" t="s">
        <v>135</v>
      </c>
      <c r="AU253" s="6" t="s">
        <v>91</v>
      </c>
      <c r="AY253" s="6" t="s">
        <v>134</v>
      </c>
      <c r="BE253" s="119">
        <f>IF($U$253="základní",$N$253,0)</f>
        <v>0</v>
      </c>
      <c r="BF253" s="119">
        <f>IF($U$253="snížená",$N$253,0)</f>
        <v>0</v>
      </c>
      <c r="BG253" s="119">
        <f>IF($U$253="zákl. přenesená",$N$253,0)</f>
        <v>0</v>
      </c>
      <c r="BH253" s="119">
        <f>IF($U$253="sníž. přenesená",$N$253,0)</f>
        <v>0</v>
      </c>
      <c r="BI253" s="119">
        <f>IF($U$253="nulová",$N$253,0)</f>
        <v>0</v>
      </c>
      <c r="BJ253" s="6" t="s">
        <v>19</v>
      </c>
      <c r="BK253" s="119">
        <f>ROUND($L$253*$K$253,2)</f>
        <v>0</v>
      </c>
      <c r="BL253" s="6" t="s">
        <v>180</v>
      </c>
      <c r="BM253" s="6" t="s">
        <v>367</v>
      </c>
    </row>
    <row r="254" spans="2:65" s="102" customFormat="1" ht="30.75" customHeight="1" x14ac:dyDescent="0.3">
      <c r="B254" s="103"/>
      <c r="D254" s="111" t="s">
        <v>117</v>
      </c>
      <c r="E254" s="111"/>
      <c r="F254" s="111"/>
      <c r="G254" s="111"/>
      <c r="H254" s="111"/>
      <c r="I254" s="111"/>
      <c r="J254" s="111"/>
      <c r="K254" s="111"/>
      <c r="L254" s="111"/>
      <c r="M254" s="111"/>
      <c r="N254" s="210">
        <f>$BK$254</f>
        <v>0</v>
      </c>
      <c r="O254" s="211"/>
      <c r="P254" s="211"/>
      <c r="Q254" s="211"/>
      <c r="R254" s="106"/>
      <c r="T254" s="107"/>
      <c r="W254" s="108">
        <f>SUM($W$255:$W$258)</f>
        <v>52.424999999999997</v>
      </c>
      <c r="Y254" s="108">
        <f>SUM($Y$255:$Y$258)</f>
        <v>0.10350000000000001</v>
      </c>
      <c r="AA254" s="109">
        <f>SUM($AA$255:$AA$258)</f>
        <v>0</v>
      </c>
      <c r="AR254" s="105" t="s">
        <v>91</v>
      </c>
      <c r="AT254" s="105" t="s">
        <v>71</v>
      </c>
      <c r="AU254" s="105" t="s">
        <v>19</v>
      </c>
      <c r="AY254" s="105" t="s">
        <v>134</v>
      </c>
      <c r="BK254" s="110">
        <f>SUM($BK$255:$BK$258)</f>
        <v>0</v>
      </c>
    </row>
    <row r="255" spans="2:65" s="6" customFormat="1" ht="27" customHeight="1" x14ac:dyDescent="0.3">
      <c r="B255" s="19"/>
      <c r="C255" s="112" t="s">
        <v>368</v>
      </c>
      <c r="D255" s="112" t="s">
        <v>135</v>
      </c>
      <c r="E255" s="113" t="s">
        <v>369</v>
      </c>
      <c r="F255" s="193" t="s">
        <v>370</v>
      </c>
      <c r="G255" s="194"/>
      <c r="H255" s="194"/>
      <c r="I255" s="194"/>
      <c r="J255" s="114" t="s">
        <v>136</v>
      </c>
      <c r="K255" s="115">
        <v>225</v>
      </c>
      <c r="L255" s="195">
        <v>0</v>
      </c>
      <c r="M255" s="194"/>
      <c r="N255" s="195">
        <f>ROUND($L$255*$K$255,2)</f>
        <v>0</v>
      </c>
      <c r="O255" s="194"/>
      <c r="P255" s="194"/>
      <c r="Q255" s="194"/>
      <c r="R255" s="20"/>
      <c r="T255" s="116"/>
      <c r="U255" s="25" t="s">
        <v>37</v>
      </c>
      <c r="V255" s="117">
        <v>1.2E-2</v>
      </c>
      <c r="W255" s="117">
        <f>$V$255*$K$255</f>
        <v>2.7</v>
      </c>
      <c r="X255" s="117">
        <v>0</v>
      </c>
      <c r="Y255" s="117">
        <f>$X$255*$K$255</f>
        <v>0</v>
      </c>
      <c r="Z255" s="117">
        <v>0</v>
      </c>
      <c r="AA255" s="118">
        <f>$Z$255*$K$255</f>
        <v>0</v>
      </c>
      <c r="AR255" s="6" t="s">
        <v>180</v>
      </c>
      <c r="AT255" s="6" t="s">
        <v>135</v>
      </c>
      <c r="AU255" s="6" t="s">
        <v>91</v>
      </c>
      <c r="AY255" s="6" t="s">
        <v>134</v>
      </c>
      <c r="BE255" s="119">
        <f>IF($U$255="základní",$N$255,0)</f>
        <v>0</v>
      </c>
      <c r="BF255" s="119">
        <f>IF($U$255="snížená",$N$255,0)</f>
        <v>0</v>
      </c>
      <c r="BG255" s="119">
        <f>IF($U$255="zákl. přenesená",$N$255,0)</f>
        <v>0</v>
      </c>
      <c r="BH255" s="119">
        <f>IF($U$255="sníž. přenesená",$N$255,0)</f>
        <v>0</v>
      </c>
      <c r="BI255" s="119">
        <f>IF($U$255="nulová",$N$255,0)</f>
        <v>0</v>
      </c>
      <c r="BJ255" s="6" t="s">
        <v>19</v>
      </c>
      <c r="BK255" s="119">
        <f>ROUND($L$255*$K$255,2)</f>
        <v>0</v>
      </c>
      <c r="BL255" s="6" t="s">
        <v>180</v>
      </c>
      <c r="BM255" s="6" t="s">
        <v>371</v>
      </c>
    </row>
    <row r="256" spans="2:65" s="6" customFormat="1" ht="15.75" customHeight="1" x14ac:dyDescent="0.3">
      <c r="B256" s="19"/>
      <c r="C256" s="112" t="s">
        <v>372</v>
      </c>
      <c r="D256" s="112" t="s">
        <v>135</v>
      </c>
      <c r="E256" s="113" t="s">
        <v>373</v>
      </c>
      <c r="F256" s="193" t="s">
        <v>374</v>
      </c>
      <c r="G256" s="194"/>
      <c r="H256" s="194"/>
      <c r="I256" s="194"/>
      <c r="J256" s="114" t="s">
        <v>136</v>
      </c>
      <c r="K256" s="115">
        <v>225</v>
      </c>
      <c r="L256" s="195">
        <v>0</v>
      </c>
      <c r="M256" s="194"/>
      <c r="N256" s="195">
        <f>ROUND($L$256*$K$256,2)</f>
        <v>0</v>
      </c>
      <c r="O256" s="194"/>
      <c r="P256" s="194"/>
      <c r="Q256" s="194"/>
      <c r="R256" s="20"/>
      <c r="T256" s="116"/>
      <c r="U256" s="25" t="s">
        <v>37</v>
      </c>
      <c r="V256" s="117">
        <v>8.4000000000000005E-2</v>
      </c>
      <c r="W256" s="117">
        <f>$V$256*$K$256</f>
        <v>18.900000000000002</v>
      </c>
      <c r="X256" s="117">
        <v>0</v>
      </c>
      <c r="Y256" s="117">
        <f>$X$256*$K$256</f>
        <v>0</v>
      </c>
      <c r="Z256" s="117">
        <v>0</v>
      </c>
      <c r="AA256" s="118">
        <f>$Z$256*$K$256</f>
        <v>0</v>
      </c>
      <c r="AR256" s="6" t="s">
        <v>180</v>
      </c>
      <c r="AT256" s="6" t="s">
        <v>135</v>
      </c>
      <c r="AU256" s="6" t="s">
        <v>91</v>
      </c>
      <c r="AY256" s="6" t="s">
        <v>134</v>
      </c>
      <c r="BE256" s="119">
        <f>IF($U$256="základní",$N$256,0)</f>
        <v>0</v>
      </c>
      <c r="BF256" s="119">
        <f>IF($U$256="snížená",$N$256,0)</f>
        <v>0</v>
      </c>
      <c r="BG256" s="119">
        <f>IF($U$256="zákl. přenesená",$N$256,0)</f>
        <v>0</v>
      </c>
      <c r="BH256" s="119">
        <f>IF($U$256="sníž. přenesená",$N$256,0)</f>
        <v>0</v>
      </c>
      <c r="BI256" s="119">
        <f>IF($U$256="nulová",$N$256,0)</f>
        <v>0</v>
      </c>
      <c r="BJ256" s="6" t="s">
        <v>19</v>
      </c>
      <c r="BK256" s="119">
        <f>ROUND($L$256*$K$256,2)</f>
        <v>0</v>
      </c>
      <c r="BL256" s="6" t="s">
        <v>180</v>
      </c>
      <c r="BM256" s="6" t="s">
        <v>375</v>
      </c>
    </row>
    <row r="257" spans="2:65" s="6" customFormat="1" ht="27" customHeight="1" x14ac:dyDescent="0.3">
      <c r="B257" s="19"/>
      <c r="C257" s="112" t="s">
        <v>376</v>
      </c>
      <c r="D257" s="112" t="s">
        <v>135</v>
      </c>
      <c r="E257" s="113" t="s">
        <v>377</v>
      </c>
      <c r="F257" s="193" t="s">
        <v>378</v>
      </c>
      <c r="G257" s="194"/>
      <c r="H257" s="194"/>
      <c r="I257" s="194"/>
      <c r="J257" s="114" t="s">
        <v>136</v>
      </c>
      <c r="K257" s="115">
        <v>225</v>
      </c>
      <c r="L257" s="195">
        <v>0</v>
      </c>
      <c r="M257" s="194"/>
      <c r="N257" s="195">
        <f>ROUND($L$257*$K$257,2)</f>
        <v>0</v>
      </c>
      <c r="O257" s="194"/>
      <c r="P257" s="194"/>
      <c r="Q257" s="194"/>
      <c r="R257" s="20"/>
      <c r="T257" s="116"/>
      <c r="U257" s="25" t="s">
        <v>37</v>
      </c>
      <c r="V257" s="117">
        <v>3.3000000000000002E-2</v>
      </c>
      <c r="W257" s="117">
        <f>$V$257*$K$257</f>
        <v>7.4250000000000007</v>
      </c>
      <c r="X257" s="117">
        <v>2.0000000000000001E-4</v>
      </c>
      <c r="Y257" s="117">
        <f>$X$257*$K$257</f>
        <v>4.5000000000000005E-2</v>
      </c>
      <c r="Z257" s="117">
        <v>0</v>
      </c>
      <c r="AA257" s="118">
        <f>$Z$257*$K$257</f>
        <v>0</v>
      </c>
      <c r="AR257" s="6" t="s">
        <v>180</v>
      </c>
      <c r="AT257" s="6" t="s">
        <v>135</v>
      </c>
      <c r="AU257" s="6" t="s">
        <v>91</v>
      </c>
      <c r="AY257" s="6" t="s">
        <v>134</v>
      </c>
      <c r="BE257" s="119">
        <f>IF($U$257="základní",$N$257,0)</f>
        <v>0</v>
      </c>
      <c r="BF257" s="119">
        <f>IF($U$257="snížená",$N$257,0)</f>
        <v>0</v>
      </c>
      <c r="BG257" s="119">
        <f>IF($U$257="zákl. přenesená",$N$257,0)</f>
        <v>0</v>
      </c>
      <c r="BH257" s="119">
        <f>IF($U$257="sníž. přenesená",$N$257,0)</f>
        <v>0</v>
      </c>
      <c r="BI257" s="119">
        <f>IF($U$257="nulová",$N$257,0)</f>
        <v>0</v>
      </c>
      <c r="BJ257" s="6" t="s">
        <v>19</v>
      </c>
      <c r="BK257" s="119">
        <f>ROUND($L$257*$K$257,2)</f>
        <v>0</v>
      </c>
      <c r="BL257" s="6" t="s">
        <v>180</v>
      </c>
      <c r="BM257" s="6" t="s">
        <v>379</v>
      </c>
    </row>
    <row r="258" spans="2:65" s="6" customFormat="1" ht="27" customHeight="1" x14ac:dyDescent="0.3">
      <c r="B258" s="19"/>
      <c r="C258" s="112" t="s">
        <v>380</v>
      </c>
      <c r="D258" s="112" t="s">
        <v>135</v>
      </c>
      <c r="E258" s="113" t="s">
        <v>381</v>
      </c>
      <c r="F258" s="193" t="s">
        <v>382</v>
      </c>
      <c r="G258" s="194"/>
      <c r="H258" s="194"/>
      <c r="I258" s="194"/>
      <c r="J258" s="114" t="s">
        <v>136</v>
      </c>
      <c r="K258" s="115">
        <v>225</v>
      </c>
      <c r="L258" s="195">
        <v>0</v>
      </c>
      <c r="M258" s="194"/>
      <c r="N258" s="195">
        <f>ROUND($L$258*$K$258,2)</f>
        <v>0</v>
      </c>
      <c r="O258" s="194"/>
      <c r="P258" s="194"/>
      <c r="Q258" s="194"/>
      <c r="R258" s="20"/>
      <c r="T258" s="116"/>
      <c r="U258" s="25" t="s">
        <v>37</v>
      </c>
      <c r="V258" s="117">
        <v>0.104</v>
      </c>
      <c r="W258" s="117">
        <f>$V$258*$K$258</f>
        <v>23.4</v>
      </c>
      <c r="X258" s="117">
        <v>2.5999999999999998E-4</v>
      </c>
      <c r="Y258" s="117">
        <f>$X$258*$K$258</f>
        <v>5.8499999999999996E-2</v>
      </c>
      <c r="Z258" s="117">
        <v>0</v>
      </c>
      <c r="AA258" s="118">
        <f>$Z$258*$K$258</f>
        <v>0</v>
      </c>
      <c r="AR258" s="6" t="s">
        <v>180</v>
      </c>
      <c r="AT258" s="6" t="s">
        <v>135</v>
      </c>
      <c r="AU258" s="6" t="s">
        <v>91</v>
      </c>
      <c r="AY258" s="6" t="s">
        <v>134</v>
      </c>
      <c r="BE258" s="119">
        <f>IF($U$258="základní",$N$258,0)</f>
        <v>0</v>
      </c>
      <c r="BF258" s="119">
        <f>IF($U$258="snížená",$N$258,0)</f>
        <v>0</v>
      </c>
      <c r="BG258" s="119">
        <f>IF($U$258="zákl. přenesená",$N$258,0)</f>
        <v>0</v>
      </c>
      <c r="BH258" s="119">
        <f>IF($U$258="sníž. přenesená",$N$258,0)</f>
        <v>0</v>
      </c>
      <c r="BI258" s="119">
        <f>IF($U$258="nulová",$N$258,0)</f>
        <v>0</v>
      </c>
      <c r="BJ258" s="6" t="s">
        <v>19</v>
      </c>
      <c r="BK258" s="119">
        <f>ROUND($L$258*$K$258,2)</f>
        <v>0</v>
      </c>
      <c r="BL258" s="6" t="s">
        <v>180</v>
      </c>
      <c r="BM258" s="6" t="s">
        <v>383</v>
      </c>
    </row>
    <row r="259" spans="2:65" s="6" customFormat="1" ht="7.5" customHeight="1" x14ac:dyDescent="0.3">
      <c r="B259" s="40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2"/>
    </row>
    <row r="260" spans="2:65" s="2" customFormat="1" ht="14.25" customHeight="1" x14ac:dyDescent="0.3"/>
  </sheetData>
  <mergeCells count="314">
    <mergeCell ref="S2:AC2"/>
    <mergeCell ref="N245:Q245"/>
    <mergeCell ref="N254:Q254"/>
    <mergeCell ref="N212:Q212"/>
    <mergeCell ref="N239:Q239"/>
    <mergeCell ref="N236:Q236"/>
    <mergeCell ref="N126:Q126"/>
    <mergeCell ref="N127:Q127"/>
    <mergeCell ref="H1:K1"/>
    <mergeCell ref="N207:Q207"/>
    <mergeCell ref="N171:Q171"/>
    <mergeCell ref="N176:Q176"/>
    <mergeCell ref="N180:Q180"/>
    <mergeCell ref="N125:Q125"/>
    <mergeCell ref="N131:Q131"/>
    <mergeCell ref="N143:Q143"/>
    <mergeCell ref="N161:Q161"/>
    <mergeCell ref="N168:Q168"/>
    <mergeCell ref="N170:Q170"/>
    <mergeCell ref="F257:I257"/>
    <mergeCell ref="L257:M257"/>
    <mergeCell ref="N257:Q257"/>
    <mergeCell ref="N249:Q249"/>
    <mergeCell ref="F250:I250"/>
    <mergeCell ref="F258:I258"/>
    <mergeCell ref="L258:M258"/>
    <mergeCell ref="N258:Q258"/>
    <mergeCell ref="F255:I255"/>
    <mergeCell ref="L255:M255"/>
    <mergeCell ref="N255:Q255"/>
    <mergeCell ref="F256:I256"/>
    <mergeCell ref="L256:M256"/>
    <mergeCell ref="N256:Q256"/>
    <mergeCell ref="L250:M250"/>
    <mergeCell ref="N250:Q250"/>
    <mergeCell ref="F252:I252"/>
    <mergeCell ref="F253:I253"/>
    <mergeCell ref="L253:M253"/>
    <mergeCell ref="N253:Q253"/>
    <mergeCell ref="F251:I251"/>
    <mergeCell ref="F247:I247"/>
    <mergeCell ref="F248:I248"/>
    <mergeCell ref="F246:I246"/>
    <mergeCell ref="L246:M246"/>
    <mergeCell ref="F249:I249"/>
    <mergeCell ref="L249:M249"/>
    <mergeCell ref="N240:Q240"/>
    <mergeCell ref="F241:I241"/>
    <mergeCell ref="F242:I242"/>
    <mergeCell ref="L243:M243"/>
    <mergeCell ref="N243:Q243"/>
    <mergeCell ref="N246:Q246"/>
    <mergeCell ref="F244:I244"/>
    <mergeCell ref="L244:M244"/>
    <mergeCell ref="N244:Q244"/>
    <mergeCell ref="F243:I243"/>
    <mergeCell ref="F239:I239"/>
    <mergeCell ref="L239:M239"/>
    <mergeCell ref="F237:I237"/>
    <mergeCell ref="F238:I238"/>
    <mergeCell ref="F240:I240"/>
    <mergeCell ref="L240:M240"/>
    <mergeCell ref="F228:I228"/>
    <mergeCell ref="F229:I229"/>
    <mergeCell ref="L229:M229"/>
    <mergeCell ref="F234:I234"/>
    <mergeCell ref="F235:I235"/>
    <mergeCell ref="F236:I236"/>
    <mergeCell ref="L236:M236"/>
    <mergeCell ref="F231:I231"/>
    <mergeCell ref="F233:I233"/>
    <mergeCell ref="L233:M233"/>
    <mergeCell ref="F225:I225"/>
    <mergeCell ref="F226:I226"/>
    <mergeCell ref="L226:M226"/>
    <mergeCell ref="N226:Q226"/>
    <mergeCell ref="F224:I224"/>
    <mergeCell ref="N233:Q233"/>
    <mergeCell ref="N232:Q232"/>
    <mergeCell ref="N229:Q229"/>
    <mergeCell ref="F230:I230"/>
    <mergeCell ref="F227:I227"/>
    <mergeCell ref="N211:Q211"/>
    <mergeCell ref="F215:I215"/>
    <mergeCell ref="F214:I214"/>
    <mergeCell ref="N216:Q216"/>
    <mergeCell ref="N217:Q217"/>
    <mergeCell ref="F216:I216"/>
    <mergeCell ref="L216:M216"/>
    <mergeCell ref="L209:M209"/>
    <mergeCell ref="N209:Q209"/>
    <mergeCell ref="F213:I213"/>
    <mergeCell ref="L213:M213"/>
    <mergeCell ref="N213:Q213"/>
    <mergeCell ref="F210:I210"/>
    <mergeCell ref="L210:M210"/>
    <mergeCell ref="N210:Q210"/>
    <mergeCell ref="F211:I211"/>
    <mergeCell ref="L211:M211"/>
    <mergeCell ref="F206:I206"/>
    <mergeCell ref="L206:M206"/>
    <mergeCell ref="N206:Q206"/>
    <mergeCell ref="F223:I223"/>
    <mergeCell ref="L223:M223"/>
    <mergeCell ref="N223:Q223"/>
    <mergeCell ref="F208:I208"/>
    <mergeCell ref="L208:M208"/>
    <mergeCell ref="N208:Q208"/>
    <mergeCell ref="F209:I209"/>
    <mergeCell ref="L203:M203"/>
    <mergeCell ref="N203:Q203"/>
    <mergeCell ref="N200:Q200"/>
    <mergeCell ref="F201:I201"/>
    <mergeCell ref="F204:I204"/>
    <mergeCell ref="F205:I205"/>
    <mergeCell ref="F202:I202"/>
    <mergeCell ref="F203:I203"/>
    <mergeCell ref="F198:I198"/>
    <mergeCell ref="F199:I199"/>
    <mergeCell ref="F200:I200"/>
    <mergeCell ref="L200:M200"/>
    <mergeCell ref="N196:Q196"/>
    <mergeCell ref="F197:I197"/>
    <mergeCell ref="L197:M197"/>
    <mergeCell ref="N197:Q197"/>
    <mergeCell ref="N190:Q190"/>
    <mergeCell ref="F194:I194"/>
    <mergeCell ref="F195:I195"/>
    <mergeCell ref="F196:I196"/>
    <mergeCell ref="L196:M196"/>
    <mergeCell ref="N193:Q193"/>
    <mergeCell ref="F190:I190"/>
    <mergeCell ref="L190:M190"/>
    <mergeCell ref="F189:I189"/>
    <mergeCell ref="F191:I191"/>
    <mergeCell ref="F192:I192"/>
    <mergeCell ref="F193:I193"/>
    <mergeCell ref="L193:M193"/>
    <mergeCell ref="F186:I186"/>
    <mergeCell ref="N184:Q184"/>
    <mergeCell ref="F188:I188"/>
    <mergeCell ref="F187:I187"/>
    <mergeCell ref="L187:M187"/>
    <mergeCell ref="N187:Q187"/>
    <mergeCell ref="F182:I182"/>
    <mergeCell ref="F183:I183"/>
    <mergeCell ref="F184:I184"/>
    <mergeCell ref="L184:M184"/>
    <mergeCell ref="N181:Q181"/>
    <mergeCell ref="F185:I185"/>
    <mergeCell ref="F175:I175"/>
    <mergeCell ref="L175:M175"/>
    <mergeCell ref="N175:Q175"/>
    <mergeCell ref="F181:I181"/>
    <mergeCell ref="L181:M181"/>
    <mergeCell ref="F179:I179"/>
    <mergeCell ref="F222:I222"/>
    <mergeCell ref="L222:M222"/>
    <mergeCell ref="N222:Q222"/>
    <mergeCell ref="N172:Q172"/>
    <mergeCell ref="F173:I173"/>
    <mergeCell ref="F174:I174"/>
    <mergeCell ref="F172:I172"/>
    <mergeCell ref="L172:M172"/>
    <mergeCell ref="F177:I177"/>
    <mergeCell ref="L177:M177"/>
    <mergeCell ref="F220:I220"/>
    <mergeCell ref="F221:I221"/>
    <mergeCell ref="L221:M221"/>
    <mergeCell ref="N167:Q167"/>
    <mergeCell ref="F169:I169"/>
    <mergeCell ref="L169:M169"/>
    <mergeCell ref="N169:Q169"/>
    <mergeCell ref="N221:Q221"/>
    <mergeCell ref="N177:Q177"/>
    <mergeCell ref="F178:I178"/>
    <mergeCell ref="L165:M165"/>
    <mergeCell ref="N165:Q165"/>
    <mergeCell ref="F167:I167"/>
    <mergeCell ref="L167:M167"/>
    <mergeCell ref="F166:I166"/>
    <mergeCell ref="L166:M166"/>
    <mergeCell ref="N163:Q163"/>
    <mergeCell ref="F158:I158"/>
    <mergeCell ref="F159:I159"/>
    <mergeCell ref="F160:I160"/>
    <mergeCell ref="F162:I162"/>
    <mergeCell ref="N166:Q166"/>
    <mergeCell ref="F164:I164"/>
    <mergeCell ref="L164:M164"/>
    <mergeCell ref="N164:Q164"/>
    <mergeCell ref="F165:I165"/>
    <mergeCell ref="N157:Q157"/>
    <mergeCell ref="F157:I157"/>
    <mergeCell ref="L157:M157"/>
    <mergeCell ref="F156:I156"/>
    <mergeCell ref="F155:I155"/>
    <mergeCell ref="F219:I219"/>
    <mergeCell ref="L162:M162"/>
    <mergeCell ref="N162:Q162"/>
    <mergeCell ref="F163:I163"/>
    <mergeCell ref="L163:M163"/>
    <mergeCell ref="F154:I154"/>
    <mergeCell ref="L154:M154"/>
    <mergeCell ref="N154:Q154"/>
    <mergeCell ref="F152:I152"/>
    <mergeCell ref="F153:I153"/>
    <mergeCell ref="N151:Q151"/>
    <mergeCell ref="F151:I151"/>
    <mergeCell ref="L151:M151"/>
    <mergeCell ref="F150:I150"/>
    <mergeCell ref="F148:I148"/>
    <mergeCell ref="L148:M148"/>
    <mergeCell ref="N148:Q148"/>
    <mergeCell ref="F145:I145"/>
    <mergeCell ref="F146:I146"/>
    <mergeCell ref="F147:I147"/>
    <mergeCell ref="L147:M147"/>
    <mergeCell ref="N147:Q147"/>
    <mergeCell ref="F142:I142"/>
    <mergeCell ref="L144:M144"/>
    <mergeCell ref="N144:Q144"/>
    <mergeCell ref="F149:I149"/>
    <mergeCell ref="F140:I140"/>
    <mergeCell ref="F141:I141"/>
    <mergeCell ref="L141:M141"/>
    <mergeCell ref="N141:Q141"/>
    <mergeCell ref="F139:I139"/>
    <mergeCell ref="F144:I144"/>
    <mergeCell ref="N135:Q135"/>
    <mergeCell ref="F133:I133"/>
    <mergeCell ref="F134:I134"/>
    <mergeCell ref="F137:I137"/>
    <mergeCell ref="F138:I138"/>
    <mergeCell ref="L138:M138"/>
    <mergeCell ref="N138:Q138"/>
    <mergeCell ref="F136:I136"/>
    <mergeCell ref="F132:I132"/>
    <mergeCell ref="L132:M132"/>
    <mergeCell ref="N132:Q132"/>
    <mergeCell ref="F129:I129"/>
    <mergeCell ref="F130:I130"/>
    <mergeCell ref="F218:I218"/>
    <mergeCell ref="L218:M218"/>
    <mergeCell ref="N218:Q218"/>
    <mergeCell ref="F135:I135"/>
    <mergeCell ref="L135:M135"/>
    <mergeCell ref="F128:I128"/>
    <mergeCell ref="L128:M128"/>
    <mergeCell ref="N128:Q128"/>
    <mergeCell ref="M122:Q122"/>
    <mergeCell ref="F124:I124"/>
    <mergeCell ref="L124:M124"/>
    <mergeCell ref="N124:Q124"/>
    <mergeCell ref="F117:P117"/>
    <mergeCell ref="M119:P119"/>
    <mergeCell ref="M121:Q121"/>
    <mergeCell ref="N104:Q104"/>
    <mergeCell ref="N106:Q106"/>
    <mergeCell ref="L108:Q108"/>
    <mergeCell ref="C114:Q114"/>
    <mergeCell ref="N101:Q101"/>
    <mergeCell ref="N102:Q102"/>
    <mergeCell ref="N103:Q103"/>
    <mergeCell ref="N99:Q99"/>
    <mergeCell ref="N100:Q100"/>
    <mergeCell ref="F116:P116"/>
    <mergeCell ref="N97:Q97"/>
    <mergeCell ref="N98:Q98"/>
    <mergeCell ref="N93:Q93"/>
    <mergeCell ref="N94:Q94"/>
    <mergeCell ref="N95:Q95"/>
    <mergeCell ref="N96:Q96"/>
    <mergeCell ref="N89:Q89"/>
    <mergeCell ref="N90:Q90"/>
    <mergeCell ref="N91:Q91"/>
    <mergeCell ref="N92:Q92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O15:P15"/>
    <mergeCell ref="O17:P17"/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29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7"/>
  <sheetViews>
    <sheetView showGridLines="0" workbookViewId="0">
      <pane ySplit="1" topLeftCell="A202" activePane="bottomLeft" state="frozenSplit"/>
      <selection pane="bottomLeft" activeCell="P259" sqref="P259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1</v>
      </c>
      <c r="E1" s="141"/>
      <c r="F1" s="143" t="s">
        <v>548</v>
      </c>
      <c r="G1" s="143"/>
      <c r="H1" s="214" t="s">
        <v>549</v>
      </c>
      <c r="I1" s="214"/>
      <c r="J1" s="214"/>
      <c r="K1" s="214"/>
      <c r="L1" s="143" t="s">
        <v>550</v>
      </c>
      <c r="M1" s="141"/>
      <c r="N1" s="141"/>
      <c r="O1" s="142" t="s">
        <v>90</v>
      </c>
      <c r="P1" s="141"/>
      <c r="Q1" s="141"/>
      <c r="R1" s="141"/>
      <c r="S1" s="143" t="s">
        <v>551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57" t="s">
        <v>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1" t="s">
        <v>5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T2" s="2" t="s">
        <v>82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91</v>
      </c>
    </row>
    <row r="4" spans="1:256" s="2" customFormat="1" ht="37.5" customHeight="1" x14ac:dyDescent="0.3">
      <c r="B4" s="10"/>
      <c r="C4" s="158" t="s">
        <v>92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85" t="str">
        <f>'Rekapitulace stavby'!$K$6</f>
        <v>MŠ Ratibořická 2299 - Rekonstrukce hygienických zařízení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R6" s="11"/>
    </row>
    <row r="7" spans="1:256" s="6" customFormat="1" ht="33.75" customHeight="1" x14ac:dyDescent="0.3">
      <c r="B7" s="19"/>
      <c r="D7" s="15" t="s">
        <v>93</v>
      </c>
      <c r="F7" s="160" t="s">
        <v>384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R7" s="20"/>
    </row>
    <row r="8" spans="1:256" s="6" customFormat="1" ht="15" customHeight="1" x14ac:dyDescent="0.3">
      <c r="B8" s="19"/>
      <c r="D8" s="16" t="s">
        <v>17</v>
      </c>
      <c r="F8" s="14"/>
      <c r="M8" s="16" t="s">
        <v>18</v>
      </c>
      <c r="O8" s="14"/>
      <c r="R8" s="20"/>
    </row>
    <row r="9" spans="1:256" s="6" customFormat="1" ht="15" customHeight="1" x14ac:dyDescent="0.3">
      <c r="B9" s="19"/>
      <c r="D9" s="16" t="s">
        <v>20</v>
      </c>
      <c r="F9" s="14" t="s">
        <v>21</v>
      </c>
      <c r="M9" s="16" t="s">
        <v>22</v>
      </c>
      <c r="O9" s="184"/>
      <c r="P9" s="169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25</v>
      </c>
      <c r="M11" s="16" t="s">
        <v>26</v>
      </c>
      <c r="O11" s="159" t="str">
        <f>IF('Rekapitulace stavby'!$AN$10="","",'Rekapitulace stavby'!$AN$10)</f>
        <v/>
      </c>
      <c r="P11" s="169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27</v>
      </c>
      <c r="O12" s="159" t="str">
        <f>IF('Rekapitulace stavby'!$AN$11="","",'Rekapitulace stavby'!$AN$11)</f>
        <v/>
      </c>
      <c r="P12" s="169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28</v>
      </c>
      <c r="M14" s="16" t="s">
        <v>26</v>
      </c>
      <c r="O14" s="159" t="str">
        <f>IF('Rekapitulace stavby'!$AN$13="","",'Rekapitulace stavby'!$AN$13)</f>
        <v/>
      </c>
      <c r="P14" s="169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27</v>
      </c>
      <c r="O15" s="159" t="str">
        <f>IF('Rekapitulace stavby'!$AN$14="","",'Rekapitulace stavby'!$AN$14)</f>
        <v/>
      </c>
      <c r="P15" s="169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29</v>
      </c>
      <c r="M17" s="16" t="s">
        <v>26</v>
      </c>
      <c r="O17" s="159" t="str">
        <f>IF('Rekapitulace stavby'!$AN$16="","",'Rekapitulace stavby'!$AN$16)</f>
        <v/>
      </c>
      <c r="P17" s="169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27</v>
      </c>
      <c r="O18" s="159" t="str">
        <f>IF('Rekapitulace stavby'!$AN$17="","",'Rekapitulace stavby'!$AN$17)</f>
        <v/>
      </c>
      <c r="P18" s="169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31</v>
      </c>
      <c r="M20" s="16" t="s">
        <v>26</v>
      </c>
      <c r="O20" s="159" t="str">
        <f>IF('Rekapitulace stavby'!$AN$19="","",'Rekapitulace stavby'!$AN$19)</f>
        <v/>
      </c>
      <c r="P20" s="169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27</v>
      </c>
      <c r="O21" s="159" t="str">
        <f>IF('Rekapitulace stavby'!$AN$20="","",'Rekapitulace stavby'!$AN$20)</f>
        <v/>
      </c>
      <c r="P21" s="169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32</v>
      </c>
      <c r="R23" s="20"/>
    </row>
    <row r="24" spans="2:18" s="78" customFormat="1" ht="15.75" customHeight="1" x14ac:dyDescent="0.3">
      <c r="B24" s="79"/>
      <c r="E24" s="152"/>
      <c r="F24" s="186"/>
      <c r="G24" s="186"/>
      <c r="H24" s="186"/>
      <c r="I24" s="186"/>
      <c r="J24" s="186"/>
      <c r="K24" s="186"/>
      <c r="L24" s="186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95</v>
      </c>
      <c r="M27" s="154">
        <f>$N$88</f>
        <v>0</v>
      </c>
      <c r="N27" s="169"/>
      <c r="O27" s="169"/>
      <c r="P27" s="169"/>
      <c r="R27" s="20"/>
    </row>
    <row r="28" spans="2:18" s="6" customFormat="1" ht="15" customHeight="1" x14ac:dyDescent="0.3">
      <c r="B28" s="19"/>
      <c r="D28" s="18" t="s">
        <v>96</v>
      </c>
      <c r="M28" s="154">
        <f>$N$97</f>
        <v>0</v>
      </c>
      <c r="N28" s="169"/>
      <c r="O28" s="169"/>
      <c r="P28" s="169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35</v>
      </c>
      <c r="M30" s="188">
        <f>ROUND($M$27+$M$28,2)</f>
        <v>0</v>
      </c>
      <c r="N30" s="169"/>
      <c r="O30" s="169"/>
      <c r="P30" s="169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36</v>
      </c>
      <c r="E32" s="24" t="s">
        <v>37</v>
      </c>
      <c r="F32" s="83">
        <v>0.21</v>
      </c>
      <c r="G32" s="84" t="s">
        <v>38</v>
      </c>
      <c r="H32" s="187">
        <f>ROUND((SUM($BE$97:$BE$98)+SUM($BE$116:$BE$253)),2)</f>
        <v>0</v>
      </c>
      <c r="I32" s="169"/>
      <c r="J32" s="169"/>
      <c r="M32" s="187">
        <f>ROUND(ROUND((SUM($BE$97:$BE$98)+SUM($BE$116:$BE$253)),2)*$F$32,2)</f>
        <v>0</v>
      </c>
      <c r="N32" s="169"/>
      <c r="O32" s="169"/>
      <c r="P32" s="169"/>
      <c r="R32" s="20"/>
    </row>
    <row r="33" spans="2:18" s="6" customFormat="1" ht="15" customHeight="1" x14ac:dyDescent="0.3">
      <c r="B33" s="19"/>
      <c r="E33" s="24" t="s">
        <v>39</v>
      </c>
      <c r="F33" s="83">
        <v>0.15</v>
      </c>
      <c r="G33" s="84" t="s">
        <v>38</v>
      </c>
      <c r="H33" s="187">
        <f>ROUND((SUM($BF$97:$BF$98)+SUM($BF$116:$BF$253)),2)</f>
        <v>0</v>
      </c>
      <c r="I33" s="169"/>
      <c r="J33" s="169"/>
      <c r="M33" s="187">
        <f>ROUND(ROUND((SUM($BF$97:$BF$98)+SUM($BF$116:$BF$253)),2)*$F$33,2)</f>
        <v>0</v>
      </c>
      <c r="N33" s="169"/>
      <c r="O33" s="169"/>
      <c r="P33" s="169"/>
      <c r="R33" s="20"/>
    </row>
    <row r="34" spans="2:18" s="6" customFormat="1" ht="15" hidden="1" customHeight="1" x14ac:dyDescent="0.3">
      <c r="B34" s="19"/>
      <c r="E34" s="24" t="s">
        <v>40</v>
      </c>
      <c r="F34" s="83">
        <v>0.21</v>
      </c>
      <c r="G34" s="84" t="s">
        <v>38</v>
      </c>
      <c r="H34" s="187">
        <f>ROUND((SUM($BG$97:$BG$98)+SUM($BG$116:$BG$253)),2)</f>
        <v>0</v>
      </c>
      <c r="I34" s="169"/>
      <c r="J34" s="169"/>
      <c r="M34" s="187">
        <v>0</v>
      </c>
      <c r="N34" s="169"/>
      <c r="O34" s="169"/>
      <c r="P34" s="169"/>
      <c r="R34" s="20"/>
    </row>
    <row r="35" spans="2:18" s="6" customFormat="1" ht="15" hidden="1" customHeight="1" x14ac:dyDescent="0.3">
      <c r="B35" s="19"/>
      <c r="E35" s="24" t="s">
        <v>41</v>
      </c>
      <c r="F35" s="83">
        <v>0.15</v>
      </c>
      <c r="G35" s="84" t="s">
        <v>38</v>
      </c>
      <c r="H35" s="187">
        <f>ROUND((SUM($BH$97:$BH$98)+SUM($BH$116:$BH$253)),2)</f>
        <v>0</v>
      </c>
      <c r="I35" s="169"/>
      <c r="J35" s="169"/>
      <c r="M35" s="187">
        <v>0</v>
      </c>
      <c r="N35" s="169"/>
      <c r="O35" s="169"/>
      <c r="P35" s="169"/>
      <c r="R35" s="20"/>
    </row>
    <row r="36" spans="2:18" s="6" customFormat="1" ht="15" hidden="1" customHeight="1" x14ac:dyDescent="0.3">
      <c r="B36" s="19"/>
      <c r="E36" s="24" t="s">
        <v>42</v>
      </c>
      <c r="F36" s="83">
        <v>0</v>
      </c>
      <c r="G36" s="84" t="s">
        <v>38</v>
      </c>
      <c r="H36" s="187">
        <f>ROUND((SUM($BI$97:$BI$98)+SUM($BI$116:$BI$253)),2)</f>
        <v>0</v>
      </c>
      <c r="I36" s="169"/>
      <c r="J36" s="169"/>
      <c r="M36" s="187">
        <v>0</v>
      </c>
      <c r="N36" s="169"/>
      <c r="O36" s="169"/>
      <c r="P36" s="169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43</v>
      </c>
      <c r="E38" s="29"/>
      <c r="F38" s="29"/>
      <c r="G38" s="85" t="s">
        <v>44</v>
      </c>
      <c r="H38" s="30" t="s">
        <v>45</v>
      </c>
      <c r="I38" s="29"/>
      <c r="J38" s="29"/>
      <c r="K38" s="29"/>
      <c r="L38" s="166">
        <f>SUM($M$30:$M$36)</f>
        <v>0</v>
      </c>
      <c r="M38" s="165"/>
      <c r="N38" s="165"/>
      <c r="O38" s="165"/>
      <c r="P38" s="167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46</v>
      </c>
      <c r="E50" s="32"/>
      <c r="F50" s="32"/>
      <c r="G50" s="32"/>
      <c r="H50" s="33"/>
      <c r="J50" s="31" t="s">
        <v>47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48</v>
      </c>
      <c r="E59" s="37"/>
      <c r="F59" s="37"/>
      <c r="G59" s="38" t="s">
        <v>49</v>
      </c>
      <c r="H59" s="39"/>
      <c r="J59" s="36" t="s">
        <v>48</v>
      </c>
      <c r="K59" s="37"/>
      <c r="L59" s="37"/>
      <c r="M59" s="37"/>
      <c r="N59" s="38" t="s">
        <v>49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50</v>
      </c>
      <c r="E61" s="32"/>
      <c r="F61" s="32"/>
      <c r="G61" s="32"/>
      <c r="H61" s="33"/>
      <c r="J61" s="31" t="s">
        <v>51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48</v>
      </c>
      <c r="E70" s="37"/>
      <c r="F70" s="37"/>
      <c r="G70" s="38" t="s">
        <v>49</v>
      </c>
      <c r="H70" s="39"/>
      <c r="J70" s="36" t="s">
        <v>48</v>
      </c>
      <c r="K70" s="37"/>
      <c r="L70" s="37"/>
      <c r="M70" s="37"/>
      <c r="N70" s="38" t="s">
        <v>49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58" t="s">
        <v>97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85" t="str">
        <f>$F$6</f>
        <v>MŠ Ratibořická 2299 - Rekonstrukce hygienických zařízení</v>
      </c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R78" s="20"/>
    </row>
    <row r="79" spans="2:18" s="6" customFormat="1" ht="37.5" customHeight="1" x14ac:dyDescent="0.3">
      <c r="B79" s="19"/>
      <c r="C79" s="48" t="s">
        <v>93</v>
      </c>
      <c r="F79" s="170" t="str">
        <f>$F$7</f>
        <v>01.1 - ZTI</v>
      </c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20</v>
      </c>
      <c r="F81" s="14" t="str">
        <f>$F$9</f>
        <v xml:space="preserve"> </v>
      </c>
      <c r="K81" s="16" t="s">
        <v>22</v>
      </c>
      <c r="M81" s="184" t="str">
        <f>IF($O$9="","",$O$9)</f>
        <v/>
      </c>
      <c r="N81" s="169"/>
      <c r="O81" s="169"/>
      <c r="P81" s="169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25</v>
      </c>
      <c r="F83" s="14" t="str">
        <f>$E$12</f>
        <v xml:space="preserve"> </v>
      </c>
      <c r="K83" s="16" t="s">
        <v>29</v>
      </c>
      <c r="M83" s="159" t="str">
        <f>$E$18</f>
        <v xml:space="preserve"> </v>
      </c>
      <c r="N83" s="169"/>
      <c r="O83" s="169"/>
      <c r="P83" s="169"/>
      <c r="Q83" s="169"/>
      <c r="R83" s="20"/>
    </row>
    <row r="84" spans="2:47" s="6" customFormat="1" ht="15" customHeight="1" x14ac:dyDescent="0.3">
      <c r="B84" s="19"/>
      <c r="C84" s="16" t="s">
        <v>28</v>
      </c>
      <c r="F84" s="14" t="str">
        <f>IF($E$15="","",$E$15)</f>
        <v xml:space="preserve"> </v>
      </c>
      <c r="K84" s="16" t="s">
        <v>31</v>
      </c>
      <c r="M84" s="159" t="str">
        <f>$E$21</f>
        <v xml:space="preserve"> </v>
      </c>
      <c r="N84" s="169"/>
      <c r="O84" s="169"/>
      <c r="P84" s="169"/>
      <c r="Q84" s="169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192" t="s">
        <v>98</v>
      </c>
      <c r="D86" s="180"/>
      <c r="E86" s="180"/>
      <c r="F86" s="180"/>
      <c r="G86" s="180"/>
      <c r="H86" s="27"/>
      <c r="I86" s="27"/>
      <c r="J86" s="27"/>
      <c r="K86" s="27"/>
      <c r="L86" s="27"/>
      <c r="M86" s="27"/>
      <c r="N86" s="192" t="s">
        <v>99</v>
      </c>
      <c r="O86" s="169"/>
      <c r="P86" s="169"/>
      <c r="Q86" s="169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100</v>
      </c>
      <c r="N88" s="182">
        <f>$N$116</f>
        <v>0</v>
      </c>
      <c r="O88" s="169"/>
      <c r="P88" s="169"/>
      <c r="Q88" s="169"/>
      <c r="R88" s="20"/>
      <c r="AU88" s="6" t="s">
        <v>101</v>
      </c>
    </row>
    <row r="89" spans="2:47" s="64" customFormat="1" ht="25.5" customHeight="1" x14ac:dyDescent="0.3">
      <c r="B89" s="86"/>
      <c r="D89" s="87" t="s">
        <v>102</v>
      </c>
      <c r="N89" s="189">
        <f>$N$117</f>
        <v>0</v>
      </c>
      <c r="O89" s="190"/>
      <c r="P89" s="190"/>
      <c r="Q89" s="190"/>
      <c r="R89" s="88"/>
    </row>
    <row r="90" spans="2:47" s="81" customFormat="1" ht="21" customHeight="1" x14ac:dyDescent="0.3">
      <c r="B90" s="89"/>
      <c r="D90" s="90" t="s">
        <v>385</v>
      </c>
      <c r="N90" s="191">
        <f>$N$118</f>
        <v>0</v>
      </c>
      <c r="O90" s="190"/>
      <c r="P90" s="190"/>
      <c r="Q90" s="190"/>
      <c r="R90" s="91"/>
    </row>
    <row r="91" spans="2:47" s="64" customFormat="1" ht="25.5" customHeight="1" x14ac:dyDescent="0.3">
      <c r="B91" s="86"/>
      <c r="D91" s="87" t="s">
        <v>108</v>
      </c>
      <c r="N91" s="189">
        <f>$N$121</f>
        <v>0</v>
      </c>
      <c r="O91" s="190"/>
      <c r="P91" s="190"/>
      <c r="Q91" s="190"/>
      <c r="R91" s="88"/>
    </row>
    <row r="92" spans="2:47" s="81" customFormat="1" ht="21" customHeight="1" x14ac:dyDescent="0.3">
      <c r="B92" s="89"/>
      <c r="D92" s="90" t="s">
        <v>110</v>
      </c>
      <c r="N92" s="191">
        <f>$N$122</f>
        <v>0</v>
      </c>
      <c r="O92" s="190"/>
      <c r="P92" s="190"/>
      <c r="Q92" s="190"/>
      <c r="R92" s="91"/>
    </row>
    <row r="93" spans="2:47" s="81" customFormat="1" ht="21" customHeight="1" x14ac:dyDescent="0.3">
      <c r="B93" s="89"/>
      <c r="D93" s="90" t="s">
        <v>386</v>
      </c>
      <c r="N93" s="191">
        <f>$N$148</f>
        <v>0</v>
      </c>
      <c r="O93" s="190"/>
      <c r="P93" s="190"/>
      <c r="Q93" s="190"/>
      <c r="R93" s="91"/>
    </row>
    <row r="94" spans="2:47" s="81" customFormat="1" ht="21" customHeight="1" x14ac:dyDescent="0.3">
      <c r="B94" s="89"/>
      <c r="D94" s="90" t="s">
        <v>111</v>
      </c>
      <c r="N94" s="191">
        <f>$N$168</f>
        <v>0</v>
      </c>
      <c r="O94" s="190"/>
      <c r="P94" s="190"/>
      <c r="Q94" s="190"/>
      <c r="R94" s="91"/>
    </row>
    <row r="95" spans="2:47" s="81" customFormat="1" ht="21" customHeight="1" x14ac:dyDescent="0.3">
      <c r="B95" s="89"/>
      <c r="D95" s="90" t="s">
        <v>387</v>
      </c>
      <c r="N95" s="191">
        <f>$N$243</f>
        <v>0</v>
      </c>
      <c r="O95" s="190"/>
      <c r="P95" s="190"/>
      <c r="Q95" s="190"/>
      <c r="R95" s="91"/>
    </row>
    <row r="96" spans="2:47" s="6" customFormat="1" ht="22.5" customHeight="1" x14ac:dyDescent="0.3">
      <c r="B96" s="19"/>
      <c r="R96" s="20"/>
    </row>
    <row r="97" spans="2:21" s="6" customFormat="1" ht="30" customHeight="1" x14ac:dyDescent="0.3">
      <c r="B97" s="19"/>
      <c r="C97" s="59" t="s">
        <v>118</v>
      </c>
      <c r="N97" s="182">
        <v>0</v>
      </c>
      <c r="O97" s="169"/>
      <c r="P97" s="169"/>
      <c r="Q97" s="169"/>
      <c r="R97" s="20"/>
      <c r="T97" s="92"/>
      <c r="U97" s="93" t="s">
        <v>36</v>
      </c>
    </row>
    <row r="98" spans="2:21" s="6" customFormat="1" ht="18.75" customHeight="1" x14ac:dyDescent="0.3">
      <c r="B98" s="19"/>
      <c r="R98" s="20"/>
    </row>
    <row r="99" spans="2:21" s="6" customFormat="1" ht="30" customHeight="1" x14ac:dyDescent="0.3">
      <c r="B99" s="19"/>
      <c r="C99" s="77" t="s">
        <v>89</v>
      </c>
      <c r="D99" s="27"/>
      <c r="E99" s="27"/>
      <c r="F99" s="27"/>
      <c r="G99" s="27"/>
      <c r="H99" s="27"/>
      <c r="I99" s="27"/>
      <c r="J99" s="27"/>
      <c r="K99" s="27"/>
      <c r="L99" s="179">
        <f>ROUND(SUM($N$88+$N$97),2)</f>
        <v>0</v>
      </c>
      <c r="M99" s="180"/>
      <c r="N99" s="180"/>
      <c r="O99" s="180"/>
      <c r="P99" s="180"/>
      <c r="Q99" s="180"/>
      <c r="R99" s="20"/>
    </row>
    <row r="100" spans="2:21" s="6" customFormat="1" ht="7.5" customHeight="1" x14ac:dyDescent="0.3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2"/>
    </row>
    <row r="104" spans="2:21" s="6" customFormat="1" ht="7.5" customHeight="1" x14ac:dyDescent="0.3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5"/>
    </row>
    <row r="105" spans="2:21" s="6" customFormat="1" ht="37.5" customHeight="1" x14ac:dyDescent="0.3">
      <c r="B105" s="19"/>
      <c r="C105" s="158" t="s">
        <v>119</v>
      </c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20"/>
    </row>
    <row r="106" spans="2:21" s="6" customFormat="1" ht="7.5" customHeight="1" x14ac:dyDescent="0.3">
      <c r="B106" s="19"/>
      <c r="R106" s="20"/>
    </row>
    <row r="107" spans="2:21" s="6" customFormat="1" ht="30.75" customHeight="1" x14ac:dyDescent="0.3">
      <c r="B107" s="19"/>
      <c r="C107" s="16" t="s">
        <v>14</v>
      </c>
      <c r="F107" s="185" t="str">
        <f>$F$6</f>
        <v>MŠ Ratibořická 2299 - Rekonstrukce hygienických zařízení</v>
      </c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R107" s="20"/>
    </row>
    <row r="108" spans="2:21" s="6" customFormat="1" ht="37.5" customHeight="1" x14ac:dyDescent="0.3">
      <c r="B108" s="19"/>
      <c r="C108" s="48" t="s">
        <v>93</v>
      </c>
      <c r="F108" s="170" t="str">
        <f>$F$7</f>
        <v>01.1 - ZTI</v>
      </c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R108" s="20"/>
    </row>
    <row r="109" spans="2:21" s="6" customFormat="1" ht="7.5" customHeight="1" x14ac:dyDescent="0.3">
      <c r="B109" s="19"/>
      <c r="R109" s="20"/>
    </row>
    <row r="110" spans="2:21" s="6" customFormat="1" ht="18.75" customHeight="1" x14ac:dyDescent="0.3">
      <c r="B110" s="19"/>
      <c r="C110" s="16" t="s">
        <v>20</v>
      </c>
      <c r="F110" s="14" t="str">
        <f>$F$9</f>
        <v xml:space="preserve"> </v>
      </c>
      <c r="K110" s="16" t="s">
        <v>22</v>
      </c>
      <c r="M110" s="184" t="str">
        <f>IF($O$9="","",$O$9)</f>
        <v/>
      </c>
      <c r="N110" s="169"/>
      <c r="O110" s="169"/>
      <c r="P110" s="169"/>
      <c r="R110" s="20"/>
    </row>
    <row r="111" spans="2:21" s="6" customFormat="1" ht="7.5" customHeight="1" x14ac:dyDescent="0.3">
      <c r="B111" s="19"/>
      <c r="R111" s="20"/>
    </row>
    <row r="112" spans="2:21" s="6" customFormat="1" ht="15.75" customHeight="1" x14ac:dyDescent="0.3">
      <c r="B112" s="19"/>
      <c r="C112" s="16" t="s">
        <v>25</v>
      </c>
      <c r="F112" s="14" t="str">
        <f>$E$12</f>
        <v xml:space="preserve"> </v>
      </c>
      <c r="K112" s="16" t="s">
        <v>29</v>
      </c>
      <c r="M112" s="159" t="str">
        <f>$E$18</f>
        <v xml:space="preserve"> </v>
      </c>
      <c r="N112" s="169"/>
      <c r="O112" s="169"/>
      <c r="P112" s="169"/>
      <c r="Q112" s="169"/>
      <c r="R112" s="20"/>
    </row>
    <row r="113" spans="2:65" s="6" customFormat="1" ht="15" customHeight="1" x14ac:dyDescent="0.3">
      <c r="B113" s="19"/>
      <c r="C113" s="16" t="s">
        <v>28</v>
      </c>
      <c r="F113" s="14" t="str">
        <f>IF($E$15="","",$E$15)</f>
        <v xml:space="preserve"> </v>
      </c>
      <c r="K113" s="16" t="s">
        <v>31</v>
      </c>
      <c r="M113" s="159" t="str">
        <f>$E$21</f>
        <v xml:space="preserve"> </v>
      </c>
      <c r="N113" s="169"/>
      <c r="O113" s="169"/>
      <c r="P113" s="169"/>
      <c r="Q113" s="169"/>
      <c r="R113" s="20"/>
    </row>
    <row r="114" spans="2:65" s="6" customFormat="1" ht="11.25" customHeight="1" x14ac:dyDescent="0.3">
      <c r="B114" s="19"/>
      <c r="R114" s="20"/>
    </row>
    <row r="115" spans="2:65" s="94" customFormat="1" ht="30" customHeight="1" x14ac:dyDescent="0.3">
      <c r="B115" s="95"/>
      <c r="C115" s="96" t="s">
        <v>120</v>
      </c>
      <c r="D115" s="97" t="s">
        <v>121</v>
      </c>
      <c r="E115" s="97" t="s">
        <v>54</v>
      </c>
      <c r="F115" s="198" t="s">
        <v>122</v>
      </c>
      <c r="G115" s="199"/>
      <c r="H115" s="199"/>
      <c r="I115" s="199"/>
      <c r="J115" s="97" t="s">
        <v>123</v>
      </c>
      <c r="K115" s="97" t="s">
        <v>124</v>
      </c>
      <c r="L115" s="198" t="s">
        <v>125</v>
      </c>
      <c r="M115" s="199"/>
      <c r="N115" s="198" t="s">
        <v>126</v>
      </c>
      <c r="O115" s="199"/>
      <c r="P115" s="199"/>
      <c r="Q115" s="200"/>
      <c r="R115" s="98"/>
      <c r="T115" s="54" t="s">
        <v>127</v>
      </c>
      <c r="U115" s="55" t="s">
        <v>36</v>
      </c>
      <c r="V115" s="55" t="s">
        <v>128</v>
      </c>
      <c r="W115" s="55" t="s">
        <v>129</v>
      </c>
      <c r="X115" s="55" t="s">
        <v>130</v>
      </c>
      <c r="Y115" s="55" t="s">
        <v>131</v>
      </c>
      <c r="Z115" s="55" t="s">
        <v>132</v>
      </c>
      <c r="AA115" s="56" t="s">
        <v>133</v>
      </c>
    </row>
    <row r="116" spans="2:65" s="6" customFormat="1" ht="30" customHeight="1" x14ac:dyDescent="0.35">
      <c r="B116" s="19"/>
      <c r="C116" s="59" t="s">
        <v>95</v>
      </c>
      <c r="N116" s="215">
        <f>N117+N121</f>
        <v>0</v>
      </c>
      <c r="O116" s="169"/>
      <c r="P116" s="169"/>
      <c r="Q116" s="169"/>
      <c r="R116" s="20"/>
      <c r="T116" s="58"/>
      <c r="U116" s="32"/>
      <c r="V116" s="32"/>
      <c r="W116" s="99" t="e">
        <f>$W$117+$W$121+#REF!</f>
        <v>#REF!</v>
      </c>
      <c r="X116" s="32"/>
      <c r="Y116" s="99" t="e">
        <f>$Y$117+$Y$121+#REF!</f>
        <v>#REF!</v>
      </c>
      <c r="Z116" s="32"/>
      <c r="AA116" s="100" t="e">
        <f>$AA$117+$AA$121+#REF!</f>
        <v>#REF!</v>
      </c>
      <c r="AT116" s="6" t="s">
        <v>71</v>
      </c>
      <c r="AU116" s="6" t="s">
        <v>101</v>
      </c>
      <c r="BK116" s="101" t="e">
        <f>$BK$117+$BK$121+#REF!</f>
        <v>#REF!</v>
      </c>
    </row>
    <row r="117" spans="2:65" s="102" customFormat="1" ht="37.5" customHeight="1" x14ac:dyDescent="0.35">
      <c r="B117" s="103"/>
      <c r="D117" s="104" t="s">
        <v>102</v>
      </c>
      <c r="E117" s="104"/>
      <c r="F117" s="104"/>
      <c r="G117" s="104"/>
      <c r="H117" s="104"/>
      <c r="I117" s="104"/>
      <c r="J117" s="104"/>
      <c r="K117" s="104"/>
      <c r="L117" s="104"/>
      <c r="M117" s="104"/>
      <c r="N117" s="212">
        <f>$BK$117</f>
        <v>0</v>
      </c>
      <c r="O117" s="211"/>
      <c r="P117" s="211"/>
      <c r="Q117" s="211"/>
      <c r="R117" s="106"/>
      <c r="T117" s="107"/>
      <c r="W117" s="108">
        <f>$W$118</f>
        <v>0</v>
      </c>
      <c r="Y117" s="108">
        <f>$Y$118</f>
        <v>0</v>
      </c>
      <c r="AA117" s="109">
        <f>$AA$118</f>
        <v>0</v>
      </c>
      <c r="AR117" s="105" t="s">
        <v>19</v>
      </c>
      <c r="AT117" s="105" t="s">
        <v>71</v>
      </c>
      <c r="AU117" s="105" t="s">
        <v>72</v>
      </c>
      <c r="AY117" s="105" t="s">
        <v>134</v>
      </c>
      <c r="BK117" s="110">
        <f>$BK$118</f>
        <v>0</v>
      </c>
    </row>
    <row r="118" spans="2:65" s="102" customFormat="1" ht="21" customHeight="1" x14ac:dyDescent="0.3">
      <c r="B118" s="103"/>
      <c r="D118" s="111" t="s">
        <v>385</v>
      </c>
      <c r="E118" s="111"/>
      <c r="F118" s="111"/>
      <c r="G118" s="111"/>
      <c r="H118" s="111"/>
      <c r="I118" s="111"/>
      <c r="J118" s="111"/>
      <c r="K118" s="111"/>
      <c r="L118" s="111"/>
      <c r="M118" s="111"/>
      <c r="N118" s="210">
        <f>$BK$118</f>
        <v>0</v>
      </c>
      <c r="O118" s="211"/>
      <c r="P118" s="211"/>
      <c r="Q118" s="211"/>
      <c r="R118" s="106"/>
      <c r="T118" s="107"/>
      <c r="W118" s="108">
        <f>SUM($W$119:$W$120)</f>
        <v>0</v>
      </c>
      <c r="Y118" s="108">
        <f>SUM($Y$119:$Y$120)</f>
        <v>0</v>
      </c>
      <c r="AA118" s="109">
        <f>SUM($AA$119:$AA$120)</f>
        <v>0</v>
      </c>
      <c r="AR118" s="105" t="s">
        <v>19</v>
      </c>
      <c r="AT118" s="105" t="s">
        <v>71</v>
      </c>
      <c r="AU118" s="105" t="s">
        <v>19</v>
      </c>
      <c r="AY118" s="105" t="s">
        <v>134</v>
      </c>
      <c r="BK118" s="110">
        <f>SUM($BK$119:$BK$120)</f>
        <v>0</v>
      </c>
    </row>
    <row r="119" spans="2:65" s="6" customFormat="1" ht="39" customHeight="1" x14ac:dyDescent="0.3">
      <c r="B119" s="19"/>
      <c r="C119" s="112" t="s">
        <v>19</v>
      </c>
      <c r="D119" s="112" t="s">
        <v>135</v>
      </c>
      <c r="E119" s="113" t="s">
        <v>388</v>
      </c>
      <c r="F119" s="193" t="s">
        <v>389</v>
      </c>
      <c r="G119" s="194"/>
      <c r="H119" s="194"/>
      <c r="I119" s="194"/>
      <c r="J119" s="114" t="s">
        <v>167</v>
      </c>
      <c r="K119" s="115">
        <v>1</v>
      </c>
      <c r="L119" s="195">
        <v>0</v>
      </c>
      <c r="M119" s="194"/>
      <c r="N119" s="196">
        <f>ROUND($L$119*$K$119,2)</f>
        <v>0</v>
      </c>
      <c r="O119" s="197"/>
      <c r="P119" s="197"/>
      <c r="Q119" s="197"/>
      <c r="R119" s="20"/>
      <c r="T119" s="116"/>
      <c r="U119" s="25" t="s">
        <v>37</v>
      </c>
      <c r="V119" s="117">
        <v>0</v>
      </c>
      <c r="W119" s="117">
        <f>$V$119*$K$119</f>
        <v>0</v>
      </c>
      <c r="X119" s="117">
        <v>0</v>
      </c>
      <c r="Y119" s="117">
        <f>$X$119*$K$119</f>
        <v>0</v>
      </c>
      <c r="Z119" s="117">
        <v>0</v>
      </c>
      <c r="AA119" s="118">
        <f>$Z$119*$K$119</f>
        <v>0</v>
      </c>
      <c r="AR119" s="6" t="s">
        <v>137</v>
      </c>
      <c r="AT119" s="6" t="s">
        <v>135</v>
      </c>
      <c r="AU119" s="6" t="s">
        <v>91</v>
      </c>
      <c r="AY119" s="6" t="s">
        <v>134</v>
      </c>
      <c r="BE119" s="119">
        <f>IF($U$119="základní",$N$119,0)</f>
        <v>0</v>
      </c>
      <c r="BF119" s="119">
        <f>IF($U$119="snížená",$N$119,0)</f>
        <v>0</v>
      </c>
      <c r="BG119" s="119">
        <f>IF($U$119="zákl. přenesená",$N$119,0)</f>
        <v>0</v>
      </c>
      <c r="BH119" s="119">
        <f>IF($U$119="sníž. přenesená",$N$119,0)</f>
        <v>0</v>
      </c>
      <c r="BI119" s="119">
        <f>IF($U$119="nulová",$N$119,0)</f>
        <v>0</v>
      </c>
      <c r="BJ119" s="6" t="s">
        <v>19</v>
      </c>
      <c r="BK119" s="119">
        <f>ROUND($L$119*$K$119,2)</f>
        <v>0</v>
      </c>
      <c r="BL119" s="6" t="s">
        <v>137</v>
      </c>
      <c r="BM119" s="6" t="s">
        <v>390</v>
      </c>
    </row>
    <row r="120" spans="2:65" s="6" customFormat="1" ht="39" customHeight="1" x14ac:dyDescent="0.3">
      <c r="B120" s="19"/>
      <c r="C120" s="112" t="s">
        <v>91</v>
      </c>
      <c r="D120" s="112" t="s">
        <v>135</v>
      </c>
      <c r="E120" s="113" t="s">
        <v>391</v>
      </c>
      <c r="F120" s="193" t="s">
        <v>392</v>
      </c>
      <c r="G120" s="194"/>
      <c r="H120" s="194"/>
      <c r="I120" s="194"/>
      <c r="J120" s="114" t="s">
        <v>167</v>
      </c>
      <c r="K120" s="115">
        <v>1</v>
      </c>
      <c r="L120" s="195">
        <v>0</v>
      </c>
      <c r="M120" s="194"/>
      <c r="N120" s="196">
        <f>ROUND($L$120*$K$120,2)</f>
        <v>0</v>
      </c>
      <c r="O120" s="197"/>
      <c r="P120" s="197"/>
      <c r="Q120" s="197"/>
      <c r="R120" s="20"/>
      <c r="T120" s="116"/>
      <c r="U120" s="25" t="s">
        <v>37</v>
      </c>
      <c r="V120" s="117">
        <v>0</v>
      </c>
      <c r="W120" s="117">
        <f>$V$120*$K$120</f>
        <v>0</v>
      </c>
      <c r="X120" s="117">
        <v>0</v>
      </c>
      <c r="Y120" s="117">
        <f>$X$120*$K$120</f>
        <v>0</v>
      </c>
      <c r="Z120" s="117">
        <v>0</v>
      </c>
      <c r="AA120" s="118">
        <f>$Z$120*$K$120</f>
        <v>0</v>
      </c>
      <c r="AR120" s="6" t="s">
        <v>137</v>
      </c>
      <c r="AT120" s="6" t="s">
        <v>135</v>
      </c>
      <c r="AU120" s="6" t="s">
        <v>91</v>
      </c>
      <c r="AY120" s="6" t="s">
        <v>134</v>
      </c>
      <c r="BE120" s="119">
        <f>IF($U$120="základní",$N$120,0)</f>
        <v>0</v>
      </c>
      <c r="BF120" s="119">
        <f>IF($U$120="snížená",$N$120,0)</f>
        <v>0</v>
      </c>
      <c r="BG120" s="119">
        <f>IF($U$120="zákl. přenesená",$N$120,0)</f>
        <v>0</v>
      </c>
      <c r="BH120" s="119">
        <f>IF($U$120="sníž. přenesená",$N$120,0)</f>
        <v>0</v>
      </c>
      <c r="BI120" s="119">
        <f>IF($U$120="nulová",$N$120,0)</f>
        <v>0</v>
      </c>
      <c r="BJ120" s="6" t="s">
        <v>19</v>
      </c>
      <c r="BK120" s="119">
        <f>ROUND($L$120*$K$120,2)</f>
        <v>0</v>
      </c>
      <c r="BL120" s="6" t="s">
        <v>137</v>
      </c>
      <c r="BM120" s="6" t="s">
        <v>393</v>
      </c>
    </row>
    <row r="121" spans="2:65" s="102" customFormat="1" ht="37.5" customHeight="1" x14ac:dyDescent="0.35">
      <c r="B121" s="103"/>
      <c r="D121" s="104" t="s">
        <v>108</v>
      </c>
      <c r="E121" s="104"/>
      <c r="F121" s="104"/>
      <c r="G121" s="104"/>
      <c r="H121" s="104"/>
      <c r="I121" s="104"/>
      <c r="J121" s="104"/>
      <c r="K121" s="104"/>
      <c r="L121" s="104"/>
      <c r="M121" s="104"/>
      <c r="N121" s="212">
        <f>N122+N148+N168+N243</f>
        <v>0</v>
      </c>
      <c r="O121" s="211"/>
      <c r="P121" s="211"/>
      <c r="Q121" s="211"/>
      <c r="R121" s="106"/>
      <c r="T121" s="107"/>
      <c r="W121" s="108" t="e">
        <f>$W$122+$W$148+$W$168+$W$243+#REF!+#REF!+#REF!</f>
        <v>#REF!</v>
      </c>
      <c r="Y121" s="108" t="e">
        <f>$Y$122+$Y$148+$Y$168+$Y$243+#REF!+#REF!+#REF!</f>
        <v>#REF!</v>
      </c>
      <c r="AA121" s="109" t="e">
        <f>$AA$122+$AA$148+$AA$168+$AA$243+#REF!+#REF!+#REF!</f>
        <v>#REF!</v>
      </c>
      <c r="AR121" s="105" t="s">
        <v>19</v>
      </c>
      <c r="AT121" s="105" t="s">
        <v>71</v>
      </c>
      <c r="AU121" s="105" t="s">
        <v>72</v>
      </c>
      <c r="AY121" s="105" t="s">
        <v>134</v>
      </c>
      <c r="BK121" s="110" t="e">
        <f>$BK$122+$BK$148+$BK$168+$BK$243+#REF!+#REF!+#REF!</f>
        <v>#REF!</v>
      </c>
    </row>
    <row r="122" spans="2:65" s="102" customFormat="1" ht="21" customHeight="1" x14ac:dyDescent="0.3">
      <c r="B122" s="103"/>
      <c r="D122" s="111" t="s">
        <v>110</v>
      </c>
      <c r="E122" s="111"/>
      <c r="F122" s="111"/>
      <c r="G122" s="111"/>
      <c r="H122" s="111"/>
      <c r="I122" s="111"/>
      <c r="J122" s="111"/>
      <c r="K122" s="111"/>
      <c r="L122" s="111"/>
      <c r="M122" s="111"/>
      <c r="N122" s="210">
        <f>$BK$122</f>
        <v>0</v>
      </c>
      <c r="O122" s="211"/>
      <c r="P122" s="211"/>
      <c r="Q122" s="211"/>
      <c r="R122" s="106"/>
      <c r="T122" s="107"/>
      <c r="W122" s="108">
        <f>SUM($W$123:$W$147)</f>
        <v>0</v>
      </c>
      <c r="Y122" s="108">
        <f>SUM($Y$123:$Y$147)</f>
        <v>0</v>
      </c>
      <c r="AA122" s="109">
        <f>SUM($AA$123:$AA$147)</f>
        <v>0</v>
      </c>
      <c r="AR122" s="105" t="s">
        <v>19</v>
      </c>
      <c r="AT122" s="105" t="s">
        <v>71</v>
      </c>
      <c r="AU122" s="105" t="s">
        <v>19</v>
      </c>
      <c r="AY122" s="105" t="s">
        <v>134</v>
      </c>
      <c r="BK122" s="110">
        <f>SUM($BK$123:$BK$147)</f>
        <v>0</v>
      </c>
    </row>
    <row r="123" spans="2:65" s="6" customFormat="1" ht="27" customHeight="1" x14ac:dyDescent="0.3">
      <c r="B123" s="19"/>
      <c r="C123" s="112" t="s">
        <v>143</v>
      </c>
      <c r="D123" s="112" t="s">
        <v>135</v>
      </c>
      <c r="E123" s="113" t="s">
        <v>394</v>
      </c>
      <c r="F123" s="193" t="s">
        <v>395</v>
      </c>
      <c r="G123" s="194"/>
      <c r="H123" s="194"/>
      <c r="I123" s="194"/>
      <c r="J123" s="114" t="s">
        <v>231</v>
      </c>
      <c r="K123" s="115">
        <v>5</v>
      </c>
      <c r="L123" s="195">
        <v>0</v>
      </c>
      <c r="M123" s="194"/>
      <c r="N123" s="196">
        <f>ROUND($L$123*$K$123,2)</f>
        <v>0</v>
      </c>
      <c r="O123" s="197"/>
      <c r="P123" s="197"/>
      <c r="Q123" s="197"/>
      <c r="R123" s="20"/>
      <c r="T123" s="116"/>
      <c r="U123" s="25" t="s">
        <v>37</v>
      </c>
      <c r="V123" s="117">
        <v>0</v>
      </c>
      <c r="W123" s="117">
        <f>$V$123*$K$123</f>
        <v>0</v>
      </c>
      <c r="X123" s="117">
        <v>0</v>
      </c>
      <c r="Y123" s="117">
        <f>$X$123*$K$123</f>
        <v>0</v>
      </c>
      <c r="Z123" s="117">
        <v>0</v>
      </c>
      <c r="AA123" s="118">
        <f>$Z$123*$K$123</f>
        <v>0</v>
      </c>
      <c r="AR123" s="6" t="s">
        <v>137</v>
      </c>
      <c r="AT123" s="6" t="s">
        <v>135</v>
      </c>
      <c r="AU123" s="6" t="s">
        <v>91</v>
      </c>
      <c r="AY123" s="6" t="s">
        <v>134</v>
      </c>
      <c r="BE123" s="119">
        <f>IF($U$123="základní",$N$123,0)</f>
        <v>0</v>
      </c>
      <c r="BF123" s="119">
        <f>IF($U$123="snížená",$N$123,0)</f>
        <v>0</v>
      </c>
      <c r="BG123" s="119">
        <f>IF($U$123="zákl. přenesená",$N$123,0)</f>
        <v>0</v>
      </c>
      <c r="BH123" s="119">
        <f>IF($U$123="sníž. přenesená",$N$123,0)</f>
        <v>0</v>
      </c>
      <c r="BI123" s="119">
        <f>IF($U$123="nulová",$N$123,0)</f>
        <v>0</v>
      </c>
      <c r="BJ123" s="6" t="s">
        <v>19</v>
      </c>
      <c r="BK123" s="119">
        <f>ROUND($L$123*$K$123,2)</f>
        <v>0</v>
      </c>
      <c r="BL123" s="6" t="s">
        <v>137</v>
      </c>
      <c r="BM123" s="6" t="s">
        <v>396</v>
      </c>
    </row>
    <row r="124" spans="2:65" s="6" customFormat="1" ht="18.75" customHeight="1" x14ac:dyDescent="0.3">
      <c r="B124" s="120"/>
      <c r="E124" s="121"/>
      <c r="F124" s="201" t="s">
        <v>552</v>
      </c>
      <c r="G124" s="202"/>
      <c r="H124" s="202"/>
      <c r="I124" s="202"/>
      <c r="K124" s="122">
        <v>5</v>
      </c>
      <c r="R124" s="123"/>
      <c r="T124" s="124"/>
      <c r="AA124" s="125"/>
      <c r="AT124" s="121" t="s">
        <v>138</v>
      </c>
      <c r="AU124" s="121" t="s">
        <v>91</v>
      </c>
      <c r="AV124" s="121" t="s">
        <v>91</v>
      </c>
      <c r="AW124" s="121" t="s">
        <v>101</v>
      </c>
      <c r="AX124" s="121" t="s">
        <v>72</v>
      </c>
      <c r="AY124" s="121" t="s">
        <v>134</v>
      </c>
    </row>
    <row r="125" spans="2:65" s="6" customFormat="1" ht="18.75" customHeight="1" x14ac:dyDescent="0.3">
      <c r="B125" s="126"/>
      <c r="E125" s="127"/>
      <c r="F125" s="203" t="s">
        <v>139</v>
      </c>
      <c r="G125" s="204"/>
      <c r="H125" s="204"/>
      <c r="I125" s="204"/>
      <c r="K125" s="128">
        <v>5</v>
      </c>
      <c r="R125" s="129"/>
      <c r="T125" s="130"/>
      <c r="AA125" s="131"/>
      <c r="AT125" s="127" t="s">
        <v>138</v>
      </c>
      <c r="AU125" s="127" t="s">
        <v>91</v>
      </c>
      <c r="AV125" s="127" t="s">
        <v>137</v>
      </c>
      <c r="AW125" s="127" t="s">
        <v>101</v>
      </c>
      <c r="AX125" s="127" t="s">
        <v>19</v>
      </c>
      <c r="AY125" s="127" t="s">
        <v>134</v>
      </c>
    </row>
    <row r="126" spans="2:65" s="6" customFormat="1" ht="27" customHeight="1" x14ac:dyDescent="0.3">
      <c r="B126" s="19"/>
      <c r="C126" s="112" t="s">
        <v>148</v>
      </c>
      <c r="D126" s="112" t="s">
        <v>135</v>
      </c>
      <c r="E126" s="113" t="s">
        <v>397</v>
      </c>
      <c r="F126" s="193" t="s">
        <v>398</v>
      </c>
      <c r="G126" s="194"/>
      <c r="H126" s="194"/>
      <c r="I126" s="194"/>
      <c r="J126" s="114" t="s">
        <v>231</v>
      </c>
      <c r="K126" s="115">
        <v>7</v>
      </c>
      <c r="L126" s="195">
        <v>0</v>
      </c>
      <c r="M126" s="194"/>
      <c r="N126" s="196">
        <f>ROUND($L$126*$K$126,2)</f>
        <v>0</v>
      </c>
      <c r="O126" s="197"/>
      <c r="P126" s="197"/>
      <c r="Q126" s="197"/>
      <c r="R126" s="20"/>
      <c r="T126" s="116"/>
      <c r="U126" s="25" t="s">
        <v>37</v>
      </c>
      <c r="V126" s="117">
        <v>0</v>
      </c>
      <c r="W126" s="117">
        <f>$V$126*$K$126</f>
        <v>0</v>
      </c>
      <c r="X126" s="117">
        <v>0</v>
      </c>
      <c r="Y126" s="117">
        <f>$X$126*$K$126</f>
        <v>0</v>
      </c>
      <c r="Z126" s="117">
        <v>0</v>
      </c>
      <c r="AA126" s="118">
        <f>$Z$126*$K$126</f>
        <v>0</v>
      </c>
      <c r="AR126" s="6" t="s">
        <v>137</v>
      </c>
      <c r="AT126" s="6" t="s">
        <v>135</v>
      </c>
      <c r="AU126" s="6" t="s">
        <v>91</v>
      </c>
      <c r="AY126" s="6" t="s">
        <v>134</v>
      </c>
      <c r="BE126" s="119">
        <f>IF($U$126="základní",$N$126,0)</f>
        <v>0</v>
      </c>
      <c r="BF126" s="119">
        <f>IF($U$126="snížená",$N$126,0)</f>
        <v>0</v>
      </c>
      <c r="BG126" s="119">
        <f>IF($U$126="zákl. přenesená",$N$126,0)</f>
        <v>0</v>
      </c>
      <c r="BH126" s="119">
        <f>IF($U$126="sníž. přenesená",$N$126,0)</f>
        <v>0</v>
      </c>
      <c r="BI126" s="119">
        <f>IF($U$126="nulová",$N$126,0)</f>
        <v>0</v>
      </c>
      <c r="BJ126" s="6" t="s">
        <v>19</v>
      </c>
      <c r="BK126" s="119">
        <f>ROUND($L$126*$K$126,2)</f>
        <v>0</v>
      </c>
      <c r="BL126" s="6" t="s">
        <v>137</v>
      </c>
      <c r="BM126" s="6" t="s">
        <v>399</v>
      </c>
    </row>
    <row r="127" spans="2:65" s="6" customFormat="1" ht="18.75" customHeight="1" x14ac:dyDescent="0.3">
      <c r="B127" s="120"/>
      <c r="E127" s="121"/>
      <c r="F127" s="201" t="s">
        <v>553</v>
      </c>
      <c r="G127" s="202"/>
      <c r="H127" s="202"/>
      <c r="I127" s="202"/>
      <c r="K127" s="122">
        <v>7</v>
      </c>
      <c r="N127" s="146"/>
      <c r="O127" s="146"/>
      <c r="P127" s="146"/>
      <c r="Q127" s="146"/>
      <c r="R127" s="123"/>
      <c r="T127" s="124"/>
      <c r="AA127" s="125"/>
      <c r="AT127" s="121" t="s">
        <v>138</v>
      </c>
      <c r="AU127" s="121" t="s">
        <v>91</v>
      </c>
      <c r="AV127" s="121" t="s">
        <v>91</v>
      </c>
      <c r="AW127" s="121" t="s">
        <v>101</v>
      </c>
      <c r="AX127" s="121" t="s">
        <v>72</v>
      </c>
      <c r="AY127" s="121" t="s">
        <v>134</v>
      </c>
    </row>
    <row r="128" spans="2:65" s="6" customFormat="1" ht="18.75" customHeight="1" x14ac:dyDescent="0.3">
      <c r="B128" s="126"/>
      <c r="E128" s="127"/>
      <c r="F128" s="203" t="s">
        <v>139</v>
      </c>
      <c r="G128" s="204"/>
      <c r="H128" s="204"/>
      <c r="I128" s="204"/>
      <c r="K128" s="128">
        <v>7</v>
      </c>
      <c r="N128" s="146"/>
      <c r="O128" s="146"/>
      <c r="P128" s="146"/>
      <c r="Q128" s="146"/>
      <c r="R128" s="129"/>
      <c r="T128" s="130"/>
      <c r="AA128" s="131"/>
      <c r="AT128" s="127" t="s">
        <v>138</v>
      </c>
      <c r="AU128" s="127" t="s">
        <v>91</v>
      </c>
      <c r="AV128" s="127" t="s">
        <v>137</v>
      </c>
      <c r="AW128" s="127" t="s">
        <v>101</v>
      </c>
      <c r="AX128" s="127" t="s">
        <v>19</v>
      </c>
      <c r="AY128" s="127" t="s">
        <v>134</v>
      </c>
    </row>
    <row r="129" spans="2:65" s="6" customFormat="1" ht="27" customHeight="1" x14ac:dyDescent="0.3">
      <c r="B129" s="19"/>
      <c r="C129" s="112" t="s">
        <v>152</v>
      </c>
      <c r="D129" s="112" t="s">
        <v>135</v>
      </c>
      <c r="E129" s="113" t="s">
        <v>400</v>
      </c>
      <c r="F129" s="193" t="s">
        <v>401</v>
      </c>
      <c r="G129" s="194"/>
      <c r="H129" s="194"/>
      <c r="I129" s="194"/>
      <c r="J129" s="114" t="s">
        <v>231</v>
      </c>
      <c r="K129" s="115">
        <v>10</v>
      </c>
      <c r="L129" s="195">
        <v>0</v>
      </c>
      <c r="M129" s="194"/>
      <c r="N129" s="196">
        <f>ROUND($L$129*$K$129,2)</f>
        <v>0</v>
      </c>
      <c r="O129" s="197"/>
      <c r="P129" s="197"/>
      <c r="Q129" s="197"/>
      <c r="R129" s="20"/>
      <c r="T129" s="116"/>
      <c r="U129" s="25" t="s">
        <v>37</v>
      </c>
      <c r="V129" s="117">
        <v>0</v>
      </c>
      <c r="W129" s="117">
        <f>$V$129*$K$129</f>
        <v>0</v>
      </c>
      <c r="X129" s="117">
        <v>0</v>
      </c>
      <c r="Y129" s="117">
        <f>$X$129*$K$129</f>
        <v>0</v>
      </c>
      <c r="Z129" s="117">
        <v>0</v>
      </c>
      <c r="AA129" s="118">
        <f>$Z$129*$K$129</f>
        <v>0</v>
      </c>
      <c r="AR129" s="6" t="s">
        <v>137</v>
      </c>
      <c r="AT129" s="6" t="s">
        <v>135</v>
      </c>
      <c r="AU129" s="6" t="s">
        <v>91</v>
      </c>
      <c r="AY129" s="6" t="s">
        <v>134</v>
      </c>
      <c r="BE129" s="119">
        <f>IF($U$129="základní",$N$129,0)</f>
        <v>0</v>
      </c>
      <c r="BF129" s="119">
        <f>IF($U$129="snížená",$N$129,0)</f>
        <v>0</v>
      </c>
      <c r="BG129" s="119">
        <f>IF($U$129="zákl. přenesená",$N$129,0)</f>
        <v>0</v>
      </c>
      <c r="BH129" s="119">
        <f>IF($U$129="sníž. přenesená",$N$129,0)</f>
        <v>0</v>
      </c>
      <c r="BI129" s="119">
        <f>IF($U$129="nulová",$N$129,0)</f>
        <v>0</v>
      </c>
      <c r="BJ129" s="6" t="s">
        <v>19</v>
      </c>
      <c r="BK129" s="119">
        <f>ROUND($L$129*$K$129,2)</f>
        <v>0</v>
      </c>
      <c r="BL129" s="6" t="s">
        <v>137</v>
      </c>
      <c r="BM129" s="6" t="s">
        <v>402</v>
      </c>
    </row>
    <row r="130" spans="2:65" s="6" customFormat="1" ht="18.75" customHeight="1" x14ac:dyDescent="0.3">
      <c r="B130" s="120"/>
      <c r="E130" s="121"/>
      <c r="F130" s="201" t="s">
        <v>554</v>
      </c>
      <c r="G130" s="202"/>
      <c r="H130" s="202"/>
      <c r="I130" s="202"/>
      <c r="K130" s="122">
        <v>10</v>
      </c>
      <c r="N130" s="146"/>
      <c r="O130" s="146"/>
      <c r="P130" s="146"/>
      <c r="Q130" s="146"/>
      <c r="R130" s="123"/>
      <c r="T130" s="124"/>
      <c r="AA130" s="125"/>
      <c r="AT130" s="121" t="s">
        <v>138</v>
      </c>
      <c r="AU130" s="121" t="s">
        <v>91</v>
      </c>
      <c r="AV130" s="121" t="s">
        <v>91</v>
      </c>
      <c r="AW130" s="121" t="s">
        <v>101</v>
      </c>
      <c r="AX130" s="121" t="s">
        <v>72</v>
      </c>
      <c r="AY130" s="121" t="s">
        <v>134</v>
      </c>
    </row>
    <row r="131" spans="2:65" s="6" customFormat="1" ht="18.75" customHeight="1" x14ac:dyDescent="0.3">
      <c r="B131" s="126"/>
      <c r="E131" s="127"/>
      <c r="F131" s="203" t="s">
        <v>139</v>
      </c>
      <c r="G131" s="204"/>
      <c r="H131" s="204"/>
      <c r="I131" s="204"/>
      <c r="K131" s="128">
        <v>10</v>
      </c>
      <c r="N131" s="146"/>
      <c r="O131" s="146"/>
      <c r="P131" s="146"/>
      <c r="Q131" s="146"/>
      <c r="R131" s="129"/>
      <c r="T131" s="130"/>
      <c r="AA131" s="131"/>
      <c r="AT131" s="127" t="s">
        <v>138</v>
      </c>
      <c r="AU131" s="127" t="s">
        <v>91</v>
      </c>
      <c r="AV131" s="127" t="s">
        <v>137</v>
      </c>
      <c r="AW131" s="127" t="s">
        <v>101</v>
      </c>
      <c r="AX131" s="127" t="s">
        <v>19</v>
      </c>
      <c r="AY131" s="127" t="s">
        <v>134</v>
      </c>
    </row>
    <row r="132" spans="2:65" s="6" customFormat="1" ht="27" customHeight="1" x14ac:dyDescent="0.3">
      <c r="B132" s="19"/>
      <c r="C132" s="112" t="s">
        <v>156</v>
      </c>
      <c r="D132" s="112" t="s">
        <v>135</v>
      </c>
      <c r="E132" s="113" t="s">
        <v>403</v>
      </c>
      <c r="F132" s="193" t="s">
        <v>404</v>
      </c>
      <c r="G132" s="194"/>
      <c r="H132" s="194"/>
      <c r="I132" s="194"/>
      <c r="J132" s="114" t="s">
        <v>231</v>
      </c>
      <c r="K132" s="115">
        <v>5</v>
      </c>
      <c r="L132" s="195">
        <v>0</v>
      </c>
      <c r="M132" s="194"/>
      <c r="N132" s="196">
        <f>ROUND($L$132*$K$132,2)</f>
        <v>0</v>
      </c>
      <c r="O132" s="197"/>
      <c r="P132" s="197"/>
      <c r="Q132" s="197"/>
      <c r="R132" s="20"/>
      <c r="T132" s="116"/>
      <c r="U132" s="25" t="s">
        <v>37</v>
      </c>
      <c r="V132" s="117">
        <v>0</v>
      </c>
      <c r="W132" s="117">
        <f>$V$132*$K$132</f>
        <v>0</v>
      </c>
      <c r="X132" s="117">
        <v>0</v>
      </c>
      <c r="Y132" s="117">
        <f>$X$132*$K$132</f>
        <v>0</v>
      </c>
      <c r="Z132" s="117">
        <v>0</v>
      </c>
      <c r="AA132" s="118">
        <f>$Z$132*$K$132</f>
        <v>0</v>
      </c>
      <c r="AR132" s="6" t="s">
        <v>137</v>
      </c>
      <c r="AT132" s="6" t="s">
        <v>135</v>
      </c>
      <c r="AU132" s="6" t="s">
        <v>91</v>
      </c>
      <c r="AY132" s="6" t="s">
        <v>134</v>
      </c>
      <c r="BE132" s="119">
        <f>IF($U$132="základní",$N$132,0)</f>
        <v>0</v>
      </c>
      <c r="BF132" s="119">
        <f>IF($U$132="snížená",$N$132,0)</f>
        <v>0</v>
      </c>
      <c r="BG132" s="119">
        <f>IF($U$132="zákl. přenesená",$N$132,0)</f>
        <v>0</v>
      </c>
      <c r="BH132" s="119">
        <f>IF($U$132="sníž. přenesená",$N$132,0)</f>
        <v>0</v>
      </c>
      <c r="BI132" s="119">
        <f>IF($U$132="nulová",$N$132,0)</f>
        <v>0</v>
      </c>
      <c r="BJ132" s="6" t="s">
        <v>19</v>
      </c>
      <c r="BK132" s="119">
        <f>ROUND($L$132*$K$132,2)</f>
        <v>0</v>
      </c>
      <c r="BL132" s="6" t="s">
        <v>137</v>
      </c>
      <c r="BM132" s="6" t="s">
        <v>405</v>
      </c>
    </row>
    <row r="133" spans="2:65" s="6" customFormat="1" ht="18.75" customHeight="1" x14ac:dyDescent="0.3">
      <c r="B133" s="120"/>
      <c r="E133" s="121"/>
      <c r="F133" s="201" t="s">
        <v>555</v>
      </c>
      <c r="G133" s="202"/>
      <c r="H133" s="202"/>
      <c r="I133" s="202"/>
      <c r="K133" s="122">
        <v>5</v>
      </c>
      <c r="R133" s="123"/>
      <c r="T133" s="124"/>
      <c r="AA133" s="125"/>
      <c r="AT133" s="121" t="s">
        <v>138</v>
      </c>
      <c r="AU133" s="121" t="s">
        <v>91</v>
      </c>
      <c r="AV133" s="121" t="s">
        <v>91</v>
      </c>
      <c r="AW133" s="121" t="s">
        <v>101</v>
      </c>
      <c r="AX133" s="121" t="s">
        <v>72</v>
      </c>
      <c r="AY133" s="121" t="s">
        <v>134</v>
      </c>
    </row>
    <row r="134" spans="2:65" s="6" customFormat="1" ht="18.75" customHeight="1" x14ac:dyDescent="0.3">
      <c r="B134" s="126"/>
      <c r="E134" s="127"/>
      <c r="F134" s="203" t="s">
        <v>139</v>
      </c>
      <c r="G134" s="204"/>
      <c r="H134" s="204"/>
      <c r="I134" s="204"/>
      <c r="K134" s="128">
        <v>5</v>
      </c>
      <c r="R134" s="129"/>
      <c r="T134" s="130"/>
      <c r="AA134" s="131"/>
      <c r="AT134" s="127" t="s">
        <v>138</v>
      </c>
      <c r="AU134" s="127" t="s">
        <v>91</v>
      </c>
      <c r="AV134" s="127" t="s">
        <v>137</v>
      </c>
      <c r="AW134" s="127" t="s">
        <v>101</v>
      </c>
      <c r="AX134" s="127" t="s">
        <v>19</v>
      </c>
      <c r="AY134" s="127" t="s">
        <v>134</v>
      </c>
    </row>
    <row r="135" spans="2:65" s="6" customFormat="1" ht="15.75" customHeight="1" x14ac:dyDescent="0.3">
      <c r="B135" s="19"/>
      <c r="C135" s="112" t="s">
        <v>23</v>
      </c>
      <c r="D135" s="112" t="s">
        <v>135</v>
      </c>
      <c r="E135" s="113" t="s">
        <v>406</v>
      </c>
      <c r="F135" s="193" t="s">
        <v>407</v>
      </c>
      <c r="G135" s="194"/>
      <c r="H135" s="194"/>
      <c r="I135" s="194"/>
      <c r="J135" s="114" t="s">
        <v>234</v>
      </c>
      <c r="K135" s="115">
        <v>8</v>
      </c>
      <c r="L135" s="195">
        <v>0</v>
      </c>
      <c r="M135" s="194"/>
      <c r="N135" s="196">
        <f>ROUND($L$135*$K$135,2)</f>
        <v>0</v>
      </c>
      <c r="O135" s="197"/>
      <c r="P135" s="197"/>
      <c r="Q135" s="197"/>
      <c r="R135" s="20"/>
      <c r="T135" s="116"/>
      <c r="U135" s="25" t="s">
        <v>37</v>
      </c>
      <c r="V135" s="117">
        <v>0</v>
      </c>
      <c r="W135" s="117">
        <f>$V$135*$K$135</f>
        <v>0</v>
      </c>
      <c r="X135" s="117">
        <v>0</v>
      </c>
      <c r="Y135" s="117">
        <f>$X$135*$K$135</f>
        <v>0</v>
      </c>
      <c r="Z135" s="117">
        <v>0</v>
      </c>
      <c r="AA135" s="118">
        <f>$Z$135*$K$135</f>
        <v>0</v>
      </c>
      <c r="AR135" s="6" t="s">
        <v>137</v>
      </c>
      <c r="AT135" s="6" t="s">
        <v>135</v>
      </c>
      <c r="AU135" s="6" t="s">
        <v>91</v>
      </c>
      <c r="AY135" s="6" t="s">
        <v>134</v>
      </c>
      <c r="BE135" s="119">
        <f>IF($U$135="základní",$N$135,0)</f>
        <v>0</v>
      </c>
      <c r="BF135" s="119">
        <f>IF($U$135="snížená",$N$135,0)</f>
        <v>0</v>
      </c>
      <c r="BG135" s="119">
        <f>IF($U$135="zákl. přenesená",$N$135,0)</f>
        <v>0</v>
      </c>
      <c r="BH135" s="119">
        <f>IF($U$135="sníž. přenesená",$N$135,0)</f>
        <v>0</v>
      </c>
      <c r="BI135" s="119">
        <f>IF($U$135="nulová",$N$135,0)</f>
        <v>0</v>
      </c>
      <c r="BJ135" s="6" t="s">
        <v>19</v>
      </c>
      <c r="BK135" s="119">
        <f>ROUND($L$135*$K$135,2)</f>
        <v>0</v>
      </c>
      <c r="BL135" s="6" t="s">
        <v>137</v>
      </c>
      <c r="BM135" s="6" t="s">
        <v>408</v>
      </c>
    </row>
    <row r="136" spans="2:65" s="6" customFormat="1" ht="18.75" customHeight="1" x14ac:dyDescent="0.3">
      <c r="B136" s="120"/>
      <c r="E136" s="121"/>
      <c r="F136" s="201" t="s">
        <v>556</v>
      </c>
      <c r="G136" s="202"/>
      <c r="H136" s="202"/>
      <c r="I136" s="202"/>
      <c r="K136" s="122">
        <v>8</v>
      </c>
      <c r="N136" s="146"/>
      <c r="O136" s="146"/>
      <c r="P136" s="146"/>
      <c r="Q136" s="146"/>
      <c r="R136" s="123"/>
      <c r="T136" s="124"/>
      <c r="AA136" s="125"/>
      <c r="AT136" s="121" t="s">
        <v>138</v>
      </c>
      <c r="AU136" s="121" t="s">
        <v>91</v>
      </c>
      <c r="AV136" s="121" t="s">
        <v>91</v>
      </c>
      <c r="AW136" s="121" t="s">
        <v>101</v>
      </c>
      <c r="AX136" s="121" t="s">
        <v>72</v>
      </c>
      <c r="AY136" s="121" t="s">
        <v>134</v>
      </c>
    </row>
    <row r="137" spans="2:65" s="6" customFormat="1" ht="18.75" customHeight="1" x14ac:dyDescent="0.3">
      <c r="B137" s="126"/>
      <c r="E137" s="127"/>
      <c r="F137" s="203" t="s">
        <v>139</v>
      </c>
      <c r="G137" s="204"/>
      <c r="H137" s="204"/>
      <c r="I137" s="204"/>
      <c r="K137" s="128">
        <v>8</v>
      </c>
      <c r="N137" s="146"/>
      <c r="O137" s="146"/>
      <c r="P137" s="146"/>
      <c r="Q137" s="146"/>
      <c r="R137" s="129"/>
      <c r="T137" s="130"/>
      <c r="AA137" s="131"/>
      <c r="AT137" s="127" t="s">
        <v>138</v>
      </c>
      <c r="AU137" s="127" t="s">
        <v>91</v>
      </c>
      <c r="AV137" s="127" t="s">
        <v>137</v>
      </c>
      <c r="AW137" s="127" t="s">
        <v>101</v>
      </c>
      <c r="AX137" s="127" t="s">
        <v>19</v>
      </c>
      <c r="AY137" s="127" t="s">
        <v>134</v>
      </c>
    </row>
    <row r="138" spans="2:65" s="6" customFormat="1" ht="15.75" customHeight="1" x14ac:dyDescent="0.3">
      <c r="B138" s="19"/>
      <c r="C138" s="112" t="s">
        <v>169</v>
      </c>
      <c r="D138" s="112" t="s">
        <v>135</v>
      </c>
      <c r="E138" s="113" t="s">
        <v>409</v>
      </c>
      <c r="F138" s="193" t="s">
        <v>410</v>
      </c>
      <c r="G138" s="194"/>
      <c r="H138" s="194"/>
      <c r="I138" s="194"/>
      <c r="J138" s="114" t="s">
        <v>234</v>
      </c>
      <c r="K138" s="115">
        <v>2</v>
      </c>
      <c r="L138" s="195">
        <v>0</v>
      </c>
      <c r="M138" s="194"/>
      <c r="N138" s="196">
        <f>ROUND($L$138*$K$138,2)</f>
        <v>0</v>
      </c>
      <c r="O138" s="197"/>
      <c r="P138" s="197"/>
      <c r="Q138" s="197"/>
      <c r="R138" s="20"/>
      <c r="T138" s="116"/>
      <c r="U138" s="25" t="s">
        <v>37</v>
      </c>
      <c r="V138" s="117">
        <v>0</v>
      </c>
      <c r="W138" s="117">
        <f>$V$138*$K$138</f>
        <v>0</v>
      </c>
      <c r="X138" s="117">
        <v>0</v>
      </c>
      <c r="Y138" s="117">
        <f>$X$138*$K$138</f>
        <v>0</v>
      </c>
      <c r="Z138" s="117">
        <v>0</v>
      </c>
      <c r="AA138" s="118">
        <f>$Z$138*$K$138</f>
        <v>0</v>
      </c>
      <c r="AR138" s="6" t="s">
        <v>137</v>
      </c>
      <c r="AT138" s="6" t="s">
        <v>135</v>
      </c>
      <c r="AU138" s="6" t="s">
        <v>91</v>
      </c>
      <c r="AY138" s="6" t="s">
        <v>134</v>
      </c>
      <c r="BE138" s="119">
        <f>IF($U$138="základní",$N$138,0)</f>
        <v>0</v>
      </c>
      <c r="BF138" s="119">
        <f>IF($U$138="snížená",$N$138,0)</f>
        <v>0</v>
      </c>
      <c r="BG138" s="119">
        <f>IF($U$138="zákl. přenesená",$N$138,0)</f>
        <v>0</v>
      </c>
      <c r="BH138" s="119">
        <f>IF($U$138="sníž. přenesená",$N$138,0)</f>
        <v>0</v>
      </c>
      <c r="BI138" s="119">
        <f>IF($U$138="nulová",$N$138,0)</f>
        <v>0</v>
      </c>
      <c r="BJ138" s="6" t="s">
        <v>19</v>
      </c>
      <c r="BK138" s="119">
        <f>ROUND($L$138*$K$138,2)</f>
        <v>0</v>
      </c>
      <c r="BL138" s="6" t="s">
        <v>137</v>
      </c>
      <c r="BM138" s="6" t="s">
        <v>411</v>
      </c>
    </row>
    <row r="139" spans="2:65" s="6" customFormat="1" ht="18.75" customHeight="1" x14ac:dyDescent="0.3">
      <c r="B139" s="120"/>
      <c r="E139" s="121"/>
      <c r="F139" s="201" t="s">
        <v>557</v>
      </c>
      <c r="G139" s="202"/>
      <c r="H139" s="202"/>
      <c r="I139" s="202"/>
      <c r="K139" s="122">
        <v>2</v>
      </c>
      <c r="N139" s="146"/>
      <c r="O139" s="146"/>
      <c r="P139" s="146"/>
      <c r="Q139" s="146"/>
      <c r="R139" s="123"/>
      <c r="T139" s="124"/>
      <c r="AA139" s="125"/>
      <c r="AT139" s="121" t="s">
        <v>138</v>
      </c>
      <c r="AU139" s="121" t="s">
        <v>91</v>
      </c>
      <c r="AV139" s="121" t="s">
        <v>91</v>
      </c>
      <c r="AW139" s="121" t="s">
        <v>101</v>
      </c>
      <c r="AX139" s="121" t="s">
        <v>72</v>
      </c>
      <c r="AY139" s="121" t="s">
        <v>134</v>
      </c>
    </row>
    <row r="140" spans="2:65" s="6" customFormat="1" ht="18.75" customHeight="1" x14ac:dyDescent="0.3">
      <c r="B140" s="126"/>
      <c r="E140" s="127"/>
      <c r="F140" s="203" t="s">
        <v>139</v>
      </c>
      <c r="G140" s="204"/>
      <c r="H140" s="204"/>
      <c r="I140" s="204"/>
      <c r="K140" s="128">
        <v>2</v>
      </c>
      <c r="N140" s="146"/>
      <c r="O140" s="146"/>
      <c r="P140" s="146"/>
      <c r="Q140" s="146"/>
      <c r="R140" s="129"/>
      <c r="T140" s="130"/>
      <c r="AA140" s="131"/>
      <c r="AT140" s="127" t="s">
        <v>138</v>
      </c>
      <c r="AU140" s="127" t="s">
        <v>91</v>
      </c>
      <c r="AV140" s="127" t="s">
        <v>137</v>
      </c>
      <c r="AW140" s="127" t="s">
        <v>101</v>
      </c>
      <c r="AX140" s="127" t="s">
        <v>19</v>
      </c>
      <c r="AY140" s="127" t="s">
        <v>134</v>
      </c>
    </row>
    <row r="141" spans="2:65" s="6" customFormat="1" ht="27" customHeight="1" x14ac:dyDescent="0.3">
      <c r="B141" s="19"/>
      <c r="C141" s="112" t="s">
        <v>173</v>
      </c>
      <c r="D141" s="112" t="s">
        <v>135</v>
      </c>
      <c r="E141" s="113" t="s">
        <v>412</v>
      </c>
      <c r="F141" s="193" t="s">
        <v>413</v>
      </c>
      <c r="G141" s="194"/>
      <c r="H141" s="194"/>
      <c r="I141" s="194"/>
      <c r="J141" s="114" t="s">
        <v>234</v>
      </c>
      <c r="K141" s="115">
        <v>7</v>
      </c>
      <c r="L141" s="195">
        <v>0</v>
      </c>
      <c r="M141" s="194"/>
      <c r="N141" s="196">
        <f>ROUND($L$141*$K$141,2)</f>
        <v>0</v>
      </c>
      <c r="O141" s="197"/>
      <c r="P141" s="197"/>
      <c r="Q141" s="197"/>
      <c r="R141" s="20"/>
      <c r="T141" s="116"/>
      <c r="U141" s="25" t="s">
        <v>37</v>
      </c>
      <c r="V141" s="117">
        <v>0</v>
      </c>
      <c r="W141" s="117">
        <f>$V$141*$K$141</f>
        <v>0</v>
      </c>
      <c r="X141" s="117">
        <v>0</v>
      </c>
      <c r="Y141" s="117">
        <f>$X$141*$K$141</f>
        <v>0</v>
      </c>
      <c r="Z141" s="117">
        <v>0</v>
      </c>
      <c r="AA141" s="118">
        <f>$Z$141*$K$141</f>
        <v>0</v>
      </c>
      <c r="AR141" s="6" t="s">
        <v>137</v>
      </c>
      <c r="AT141" s="6" t="s">
        <v>135</v>
      </c>
      <c r="AU141" s="6" t="s">
        <v>91</v>
      </c>
      <c r="AY141" s="6" t="s">
        <v>134</v>
      </c>
      <c r="BE141" s="119">
        <f>IF($U$141="základní",$N$141,0)</f>
        <v>0</v>
      </c>
      <c r="BF141" s="119">
        <f>IF($U$141="snížená",$N$141,0)</f>
        <v>0</v>
      </c>
      <c r="BG141" s="119">
        <f>IF($U$141="zákl. přenesená",$N$141,0)</f>
        <v>0</v>
      </c>
      <c r="BH141" s="119">
        <f>IF($U$141="sníž. přenesená",$N$141,0)</f>
        <v>0</v>
      </c>
      <c r="BI141" s="119">
        <f>IF($U$141="nulová",$N$141,0)</f>
        <v>0</v>
      </c>
      <c r="BJ141" s="6" t="s">
        <v>19</v>
      </c>
      <c r="BK141" s="119">
        <f>ROUND($L$141*$K$141,2)</f>
        <v>0</v>
      </c>
      <c r="BL141" s="6" t="s">
        <v>137</v>
      </c>
      <c r="BM141" s="6" t="s">
        <v>414</v>
      </c>
    </row>
    <row r="142" spans="2:65" s="6" customFormat="1" ht="18.75" customHeight="1" x14ac:dyDescent="0.3">
      <c r="B142" s="120"/>
      <c r="E142" s="121"/>
      <c r="F142" s="201" t="s">
        <v>558</v>
      </c>
      <c r="G142" s="202"/>
      <c r="H142" s="202"/>
      <c r="I142" s="202"/>
      <c r="K142" s="122">
        <v>7</v>
      </c>
      <c r="R142" s="123"/>
      <c r="T142" s="124"/>
      <c r="AA142" s="125"/>
      <c r="AT142" s="121" t="s">
        <v>138</v>
      </c>
      <c r="AU142" s="121" t="s">
        <v>91</v>
      </c>
      <c r="AV142" s="121" t="s">
        <v>91</v>
      </c>
      <c r="AW142" s="121" t="s">
        <v>101</v>
      </c>
      <c r="AX142" s="121" t="s">
        <v>72</v>
      </c>
      <c r="AY142" s="121" t="s">
        <v>134</v>
      </c>
    </row>
    <row r="143" spans="2:65" s="6" customFormat="1" ht="18.75" customHeight="1" x14ac:dyDescent="0.3">
      <c r="B143" s="126"/>
      <c r="E143" s="127"/>
      <c r="F143" s="203" t="s">
        <v>139</v>
      </c>
      <c r="G143" s="204"/>
      <c r="H143" s="204"/>
      <c r="I143" s="204"/>
      <c r="K143" s="128">
        <v>7</v>
      </c>
      <c r="R143" s="129"/>
      <c r="T143" s="130"/>
      <c r="AA143" s="131"/>
      <c r="AT143" s="127" t="s">
        <v>138</v>
      </c>
      <c r="AU143" s="127" t="s">
        <v>91</v>
      </c>
      <c r="AV143" s="127" t="s">
        <v>137</v>
      </c>
      <c r="AW143" s="127" t="s">
        <v>101</v>
      </c>
      <c r="AX143" s="127" t="s">
        <v>19</v>
      </c>
      <c r="AY143" s="127" t="s">
        <v>134</v>
      </c>
    </row>
    <row r="144" spans="2:65" s="6" customFormat="1" ht="27" customHeight="1" x14ac:dyDescent="0.3">
      <c r="B144" s="19"/>
      <c r="C144" s="112" t="s">
        <v>185</v>
      </c>
      <c r="D144" s="112" t="s">
        <v>135</v>
      </c>
      <c r="E144" s="113" t="s">
        <v>415</v>
      </c>
      <c r="F144" s="193" t="s">
        <v>416</v>
      </c>
      <c r="G144" s="194"/>
      <c r="H144" s="194"/>
      <c r="I144" s="194"/>
      <c r="J144" s="114" t="s">
        <v>231</v>
      </c>
      <c r="K144" s="115">
        <v>27</v>
      </c>
      <c r="L144" s="195">
        <v>0</v>
      </c>
      <c r="M144" s="194"/>
      <c r="N144" s="196">
        <f>ROUND($L$144*$K$144,2)</f>
        <v>0</v>
      </c>
      <c r="O144" s="197"/>
      <c r="P144" s="197"/>
      <c r="Q144" s="197"/>
      <c r="R144" s="20"/>
      <c r="T144" s="116"/>
      <c r="U144" s="25" t="s">
        <v>37</v>
      </c>
      <c r="V144" s="117">
        <v>0</v>
      </c>
      <c r="W144" s="117">
        <f>$V$144*$K$144</f>
        <v>0</v>
      </c>
      <c r="X144" s="117">
        <v>0</v>
      </c>
      <c r="Y144" s="117">
        <f>$X$144*$K$144</f>
        <v>0</v>
      </c>
      <c r="Z144" s="117">
        <v>0</v>
      </c>
      <c r="AA144" s="118">
        <f>$Z$144*$K$144</f>
        <v>0</v>
      </c>
      <c r="AR144" s="6" t="s">
        <v>137</v>
      </c>
      <c r="AT144" s="6" t="s">
        <v>135</v>
      </c>
      <c r="AU144" s="6" t="s">
        <v>91</v>
      </c>
      <c r="AY144" s="6" t="s">
        <v>134</v>
      </c>
      <c r="BE144" s="119">
        <f>IF($U$144="základní",$N$144,0)</f>
        <v>0</v>
      </c>
      <c r="BF144" s="119">
        <f>IF($U$144="snížená",$N$144,0)</f>
        <v>0</v>
      </c>
      <c r="BG144" s="119">
        <f>IF($U$144="zákl. přenesená",$N$144,0)</f>
        <v>0</v>
      </c>
      <c r="BH144" s="119">
        <f>IF($U$144="sníž. přenesená",$N$144,0)</f>
        <v>0</v>
      </c>
      <c r="BI144" s="119">
        <f>IF($U$144="nulová",$N$144,0)</f>
        <v>0</v>
      </c>
      <c r="BJ144" s="6" t="s">
        <v>19</v>
      </c>
      <c r="BK144" s="119">
        <f>ROUND($L$144*$K$144,2)</f>
        <v>0</v>
      </c>
      <c r="BL144" s="6" t="s">
        <v>137</v>
      </c>
      <c r="BM144" s="6" t="s">
        <v>417</v>
      </c>
    </row>
    <row r="145" spans="2:65" s="6" customFormat="1" ht="18.75" customHeight="1" x14ac:dyDescent="0.3">
      <c r="B145" s="120"/>
      <c r="E145" s="121"/>
      <c r="F145" s="201" t="s">
        <v>559</v>
      </c>
      <c r="G145" s="202"/>
      <c r="H145" s="202"/>
      <c r="I145" s="202"/>
      <c r="K145" s="122">
        <v>27</v>
      </c>
      <c r="R145" s="123"/>
      <c r="T145" s="124"/>
      <c r="AA145" s="125"/>
      <c r="AT145" s="121" t="s">
        <v>138</v>
      </c>
      <c r="AU145" s="121" t="s">
        <v>91</v>
      </c>
      <c r="AV145" s="121" t="s">
        <v>91</v>
      </c>
      <c r="AW145" s="121" t="s">
        <v>101</v>
      </c>
      <c r="AX145" s="121" t="s">
        <v>72</v>
      </c>
      <c r="AY145" s="121" t="s">
        <v>134</v>
      </c>
    </row>
    <row r="146" spans="2:65" s="6" customFormat="1" ht="18.75" customHeight="1" x14ac:dyDescent="0.3">
      <c r="B146" s="126"/>
      <c r="E146" s="127"/>
      <c r="F146" s="203" t="s">
        <v>139</v>
      </c>
      <c r="G146" s="204"/>
      <c r="H146" s="204"/>
      <c r="I146" s="204"/>
      <c r="K146" s="128">
        <v>27</v>
      </c>
      <c r="R146" s="129"/>
      <c r="T146" s="130"/>
      <c r="AA146" s="131"/>
      <c r="AT146" s="127" t="s">
        <v>138</v>
      </c>
      <c r="AU146" s="127" t="s">
        <v>91</v>
      </c>
      <c r="AV146" s="127" t="s">
        <v>137</v>
      </c>
      <c r="AW146" s="127" t="s">
        <v>101</v>
      </c>
      <c r="AX146" s="127" t="s">
        <v>19</v>
      </c>
      <c r="AY146" s="127" t="s">
        <v>134</v>
      </c>
    </row>
    <row r="147" spans="2:65" s="6" customFormat="1" ht="27" customHeight="1" x14ac:dyDescent="0.3">
      <c r="B147" s="19"/>
      <c r="C147" s="112" t="s">
        <v>186</v>
      </c>
      <c r="D147" s="112" t="s">
        <v>135</v>
      </c>
      <c r="E147" s="113" t="s">
        <v>418</v>
      </c>
      <c r="F147" s="193" t="s">
        <v>419</v>
      </c>
      <c r="G147" s="194"/>
      <c r="H147" s="194"/>
      <c r="I147" s="194"/>
      <c r="J147" s="114" t="s">
        <v>196</v>
      </c>
      <c r="K147" s="115">
        <v>9.5000000000000001E-2</v>
      </c>
      <c r="L147" s="195">
        <v>0</v>
      </c>
      <c r="M147" s="194"/>
      <c r="N147" s="196">
        <f>ROUND($L$147*$K$147,2)</f>
        <v>0</v>
      </c>
      <c r="O147" s="197"/>
      <c r="P147" s="197"/>
      <c r="Q147" s="197"/>
      <c r="R147" s="20"/>
      <c r="T147" s="116"/>
      <c r="U147" s="25" t="s">
        <v>37</v>
      </c>
      <c r="V147" s="117">
        <v>0</v>
      </c>
      <c r="W147" s="117">
        <f>$V$147*$K$147</f>
        <v>0</v>
      </c>
      <c r="X147" s="117">
        <v>0</v>
      </c>
      <c r="Y147" s="117">
        <f>$X$147*$K$147</f>
        <v>0</v>
      </c>
      <c r="Z147" s="117">
        <v>0</v>
      </c>
      <c r="AA147" s="118">
        <f>$Z$147*$K$147</f>
        <v>0</v>
      </c>
      <c r="AR147" s="6" t="s">
        <v>137</v>
      </c>
      <c r="AT147" s="6" t="s">
        <v>135</v>
      </c>
      <c r="AU147" s="6" t="s">
        <v>91</v>
      </c>
      <c r="AY147" s="6" t="s">
        <v>134</v>
      </c>
      <c r="BE147" s="119">
        <f>IF($U$147="základní",$N$147,0)</f>
        <v>0</v>
      </c>
      <c r="BF147" s="119">
        <f>IF($U$147="snížená",$N$147,0)</f>
        <v>0</v>
      </c>
      <c r="BG147" s="119">
        <f>IF($U$147="zákl. přenesená",$N$147,0)</f>
        <v>0</v>
      </c>
      <c r="BH147" s="119">
        <f>IF($U$147="sníž. přenesená",$N$147,0)</f>
        <v>0</v>
      </c>
      <c r="BI147" s="119">
        <f>IF($U$147="nulová",$N$147,0)</f>
        <v>0</v>
      </c>
      <c r="BJ147" s="6" t="s">
        <v>19</v>
      </c>
      <c r="BK147" s="119">
        <f>ROUND($L$147*$K$147,2)</f>
        <v>0</v>
      </c>
      <c r="BL147" s="6" t="s">
        <v>137</v>
      </c>
      <c r="BM147" s="6" t="s">
        <v>420</v>
      </c>
    </row>
    <row r="148" spans="2:65" s="102" customFormat="1" ht="30.75" customHeight="1" x14ac:dyDescent="0.3">
      <c r="B148" s="103"/>
      <c r="D148" s="111" t="s">
        <v>386</v>
      </c>
      <c r="E148" s="111"/>
      <c r="F148" s="111"/>
      <c r="G148" s="111"/>
      <c r="H148" s="111"/>
      <c r="I148" s="111"/>
      <c r="J148" s="111"/>
      <c r="K148" s="111"/>
      <c r="L148" s="111"/>
      <c r="M148" s="111"/>
      <c r="N148" s="210">
        <f>$BK$148</f>
        <v>0</v>
      </c>
      <c r="O148" s="211"/>
      <c r="P148" s="211"/>
      <c r="Q148" s="211"/>
      <c r="R148" s="106"/>
      <c r="T148" s="107"/>
      <c r="W148" s="108">
        <f>SUM($W$149:$W$167)</f>
        <v>0</v>
      </c>
      <c r="Y148" s="108">
        <f>SUM($Y$149:$Y$167)</f>
        <v>0</v>
      </c>
      <c r="AA148" s="109">
        <f>SUM($AA$149:$AA$167)</f>
        <v>0</v>
      </c>
      <c r="AR148" s="105" t="s">
        <v>19</v>
      </c>
      <c r="AT148" s="105" t="s">
        <v>71</v>
      </c>
      <c r="AU148" s="105" t="s">
        <v>19</v>
      </c>
      <c r="AY148" s="105" t="s">
        <v>134</v>
      </c>
      <c r="BK148" s="110">
        <f>SUM($BK$149:$BK$167)</f>
        <v>0</v>
      </c>
    </row>
    <row r="149" spans="2:65" s="6" customFormat="1" ht="27" customHeight="1" x14ac:dyDescent="0.3">
      <c r="B149" s="19"/>
      <c r="C149" s="112" t="s">
        <v>205</v>
      </c>
      <c r="D149" s="112" t="s">
        <v>135</v>
      </c>
      <c r="E149" s="113" t="s">
        <v>421</v>
      </c>
      <c r="F149" s="193" t="s">
        <v>422</v>
      </c>
      <c r="G149" s="194"/>
      <c r="H149" s="194"/>
      <c r="I149" s="194"/>
      <c r="J149" s="114" t="s">
        <v>231</v>
      </c>
      <c r="K149" s="115">
        <v>22</v>
      </c>
      <c r="L149" s="195">
        <v>0</v>
      </c>
      <c r="M149" s="194"/>
      <c r="N149" s="196">
        <f>ROUND($L$149*$K$149,2)</f>
        <v>0</v>
      </c>
      <c r="O149" s="197"/>
      <c r="P149" s="197"/>
      <c r="Q149" s="197"/>
      <c r="R149" s="20"/>
      <c r="T149" s="116"/>
      <c r="U149" s="25" t="s">
        <v>37</v>
      </c>
      <c r="V149" s="117">
        <v>0</v>
      </c>
      <c r="W149" s="117">
        <f>$V$149*$K$149</f>
        <v>0</v>
      </c>
      <c r="X149" s="117">
        <v>0</v>
      </c>
      <c r="Y149" s="117">
        <f>$X$149*$K$149</f>
        <v>0</v>
      </c>
      <c r="Z149" s="117">
        <v>0</v>
      </c>
      <c r="AA149" s="118">
        <f>$Z$149*$K$149</f>
        <v>0</v>
      </c>
      <c r="AR149" s="6" t="s">
        <v>137</v>
      </c>
      <c r="AT149" s="6" t="s">
        <v>135</v>
      </c>
      <c r="AU149" s="6" t="s">
        <v>91</v>
      </c>
      <c r="AY149" s="6" t="s">
        <v>134</v>
      </c>
      <c r="BE149" s="119">
        <f>IF($U$149="základní",$N$149,0)</f>
        <v>0</v>
      </c>
      <c r="BF149" s="119">
        <f>IF($U$149="snížená",$N$149,0)</f>
        <v>0</v>
      </c>
      <c r="BG149" s="119">
        <f>IF($U$149="zákl. přenesená",$N$149,0)</f>
        <v>0</v>
      </c>
      <c r="BH149" s="119">
        <f>IF($U$149="sníž. přenesená",$N$149,0)</f>
        <v>0</v>
      </c>
      <c r="BI149" s="119">
        <f>IF($U$149="nulová",$N$149,0)</f>
        <v>0</v>
      </c>
      <c r="BJ149" s="6" t="s">
        <v>19</v>
      </c>
      <c r="BK149" s="119">
        <f>ROUND($L$149*$K$149,2)</f>
        <v>0</v>
      </c>
      <c r="BL149" s="6" t="s">
        <v>137</v>
      </c>
      <c r="BM149" s="6" t="s">
        <v>423</v>
      </c>
    </row>
    <row r="150" spans="2:65" s="6" customFormat="1" ht="18.75" customHeight="1" x14ac:dyDescent="0.3">
      <c r="B150" s="120"/>
      <c r="E150" s="121"/>
      <c r="F150" s="201"/>
      <c r="G150" s="202"/>
      <c r="H150" s="202"/>
      <c r="I150" s="202"/>
      <c r="K150" s="122">
        <v>22</v>
      </c>
      <c r="N150" s="146"/>
      <c r="O150" s="146"/>
      <c r="P150" s="146"/>
      <c r="Q150" s="146"/>
      <c r="R150" s="123"/>
      <c r="T150" s="124"/>
      <c r="AA150" s="125"/>
      <c r="AT150" s="121" t="s">
        <v>138</v>
      </c>
      <c r="AU150" s="121" t="s">
        <v>91</v>
      </c>
      <c r="AV150" s="121" t="s">
        <v>91</v>
      </c>
      <c r="AW150" s="121" t="s">
        <v>101</v>
      </c>
      <c r="AX150" s="121" t="s">
        <v>72</v>
      </c>
      <c r="AY150" s="121" t="s">
        <v>134</v>
      </c>
    </row>
    <row r="151" spans="2:65" s="6" customFormat="1" ht="18.75" customHeight="1" x14ac:dyDescent="0.3">
      <c r="B151" s="126"/>
      <c r="E151" s="127"/>
      <c r="F151" s="203" t="s">
        <v>139</v>
      </c>
      <c r="G151" s="204"/>
      <c r="H151" s="204"/>
      <c r="I151" s="204"/>
      <c r="K151" s="128">
        <v>22</v>
      </c>
      <c r="N151" s="146"/>
      <c r="O151" s="146"/>
      <c r="P151" s="146"/>
      <c r="Q151" s="146"/>
      <c r="R151" s="129"/>
      <c r="T151" s="130"/>
      <c r="AA151" s="131"/>
      <c r="AT151" s="127" t="s">
        <v>138</v>
      </c>
      <c r="AU151" s="127" t="s">
        <v>91</v>
      </c>
      <c r="AV151" s="127" t="s">
        <v>137</v>
      </c>
      <c r="AW151" s="127" t="s">
        <v>101</v>
      </c>
      <c r="AX151" s="127" t="s">
        <v>19</v>
      </c>
      <c r="AY151" s="127" t="s">
        <v>134</v>
      </c>
    </row>
    <row r="152" spans="2:65" s="6" customFormat="1" ht="39" customHeight="1" x14ac:dyDescent="0.3">
      <c r="B152" s="19"/>
      <c r="C152" s="112" t="s">
        <v>225</v>
      </c>
      <c r="D152" s="112" t="s">
        <v>135</v>
      </c>
      <c r="E152" s="113" t="s">
        <v>424</v>
      </c>
      <c r="F152" s="193" t="s">
        <v>425</v>
      </c>
      <c r="G152" s="194"/>
      <c r="H152" s="194"/>
      <c r="I152" s="194"/>
      <c r="J152" s="114" t="s">
        <v>231</v>
      </c>
      <c r="K152" s="115">
        <v>22</v>
      </c>
      <c r="L152" s="195">
        <v>0</v>
      </c>
      <c r="M152" s="194"/>
      <c r="N152" s="196">
        <f>ROUND($L$152*$K$152,2)</f>
        <v>0</v>
      </c>
      <c r="O152" s="197"/>
      <c r="P152" s="197"/>
      <c r="Q152" s="197"/>
      <c r="R152" s="20"/>
      <c r="T152" s="116"/>
      <c r="U152" s="25" t="s">
        <v>37</v>
      </c>
      <c r="V152" s="117">
        <v>0</v>
      </c>
      <c r="W152" s="117">
        <f>$V$152*$K$152</f>
        <v>0</v>
      </c>
      <c r="X152" s="117">
        <v>0</v>
      </c>
      <c r="Y152" s="117">
        <f>$X$152*$K$152</f>
        <v>0</v>
      </c>
      <c r="Z152" s="117">
        <v>0</v>
      </c>
      <c r="AA152" s="118">
        <f>$Z$152*$K$152</f>
        <v>0</v>
      </c>
      <c r="AR152" s="6" t="s">
        <v>137</v>
      </c>
      <c r="AT152" s="6" t="s">
        <v>135</v>
      </c>
      <c r="AU152" s="6" t="s">
        <v>91</v>
      </c>
      <c r="AY152" s="6" t="s">
        <v>134</v>
      </c>
      <c r="BE152" s="119">
        <f>IF($U$152="základní",$N$152,0)</f>
        <v>0</v>
      </c>
      <c r="BF152" s="119">
        <f>IF($U$152="snížená",$N$152,0)</f>
        <v>0</v>
      </c>
      <c r="BG152" s="119">
        <f>IF($U$152="zákl. přenesená",$N$152,0)</f>
        <v>0</v>
      </c>
      <c r="BH152" s="119">
        <f>IF($U$152="sníž. přenesená",$N$152,0)</f>
        <v>0</v>
      </c>
      <c r="BI152" s="119">
        <f>IF($U$152="nulová",$N$152,0)</f>
        <v>0</v>
      </c>
      <c r="BJ152" s="6" t="s">
        <v>19</v>
      </c>
      <c r="BK152" s="119">
        <f>ROUND($L$152*$K$152,2)</f>
        <v>0</v>
      </c>
      <c r="BL152" s="6" t="s">
        <v>137</v>
      </c>
      <c r="BM152" s="6" t="s">
        <v>426</v>
      </c>
    </row>
    <row r="153" spans="2:65" s="6" customFormat="1" ht="18.75" customHeight="1" x14ac:dyDescent="0.3">
      <c r="B153" s="120"/>
      <c r="E153" s="121"/>
      <c r="F153" s="201"/>
      <c r="G153" s="202"/>
      <c r="H153" s="202"/>
      <c r="I153" s="202"/>
      <c r="K153" s="122">
        <v>22</v>
      </c>
      <c r="R153" s="123"/>
      <c r="T153" s="124"/>
      <c r="AA153" s="125"/>
      <c r="AT153" s="121" t="s">
        <v>138</v>
      </c>
      <c r="AU153" s="121" t="s">
        <v>91</v>
      </c>
      <c r="AV153" s="121" t="s">
        <v>91</v>
      </c>
      <c r="AW153" s="121" t="s">
        <v>101</v>
      </c>
      <c r="AX153" s="121" t="s">
        <v>72</v>
      </c>
      <c r="AY153" s="121" t="s">
        <v>134</v>
      </c>
    </row>
    <row r="154" spans="2:65" s="6" customFormat="1" ht="18.75" customHeight="1" x14ac:dyDescent="0.3">
      <c r="B154" s="126"/>
      <c r="E154" s="127"/>
      <c r="F154" s="203" t="s">
        <v>139</v>
      </c>
      <c r="G154" s="204"/>
      <c r="H154" s="204"/>
      <c r="I154" s="204"/>
      <c r="K154" s="128">
        <v>22</v>
      </c>
      <c r="R154" s="129"/>
      <c r="T154" s="130"/>
      <c r="AA154" s="131"/>
      <c r="AT154" s="127" t="s">
        <v>138</v>
      </c>
      <c r="AU154" s="127" t="s">
        <v>91</v>
      </c>
      <c r="AV154" s="127" t="s">
        <v>137</v>
      </c>
      <c r="AW154" s="127" t="s">
        <v>101</v>
      </c>
      <c r="AX154" s="127" t="s">
        <v>19</v>
      </c>
      <c r="AY154" s="127" t="s">
        <v>134</v>
      </c>
    </row>
    <row r="155" spans="2:65" s="6" customFormat="1" ht="27" customHeight="1" x14ac:dyDescent="0.3">
      <c r="B155" s="19"/>
      <c r="C155" s="112" t="s">
        <v>233</v>
      </c>
      <c r="D155" s="112" t="s">
        <v>135</v>
      </c>
      <c r="E155" s="113" t="s">
        <v>427</v>
      </c>
      <c r="F155" s="193" t="s">
        <v>428</v>
      </c>
      <c r="G155" s="194"/>
      <c r="H155" s="194"/>
      <c r="I155" s="194"/>
      <c r="J155" s="114" t="s">
        <v>234</v>
      </c>
      <c r="K155" s="115">
        <v>8</v>
      </c>
      <c r="L155" s="195">
        <v>0</v>
      </c>
      <c r="M155" s="194"/>
      <c r="N155" s="196">
        <f>ROUND($L$155*$K$155,2)</f>
        <v>0</v>
      </c>
      <c r="O155" s="197"/>
      <c r="P155" s="197"/>
      <c r="Q155" s="197"/>
      <c r="R155" s="20"/>
      <c r="T155" s="116"/>
      <c r="U155" s="25" t="s">
        <v>37</v>
      </c>
      <c r="V155" s="117">
        <v>0</v>
      </c>
      <c r="W155" s="117">
        <f>$V$155*$K$155</f>
        <v>0</v>
      </c>
      <c r="X155" s="117">
        <v>0</v>
      </c>
      <c r="Y155" s="117">
        <f>$X$155*$K$155</f>
        <v>0</v>
      </c>
      <c r="Z155" s="117">
        <v>0</v>
      </c>
      <c r="AA155" s="118">
        <f>$Z$155*$K$155</f>
        <v>0</v>
      </c>
      <c r="AR155" s="6" t="s">
        <v>137</v>
      </c>
      <c r="AT155" s="6" t="s">
        <v>135</v>
      </c>
      <c r="AU155" s="6" t="s">
        <v>91</v>
      </c>
      <c r="AY155" s="6" t="s">
        <v>134</v>
      </c>
      <c r="BE155" s="119">
        <f>IF($U$155="základní",$N$155,0)</f>
        <v>0</v>
      </c>
      <c r="BF155" s="119">
        <f>IF($U$155="snížená",$N$155,0)</f>
        <v>0</v>
      </c>
      <c r="BG155" s="119">
        <f>IF($U$155="zákl. přenesená",$N$155,0)</f>
        <v>0</v>
      </c>
      <c r="BH155" s="119">
        <f>IF($U$155="sníž. přenesená",$N$155,0)</f>
        <v>0</v>
      </c>
      <c r="BI155" s="119">
        <f>IF($U$155="nulová",$N$155,0)</f>
        <v>0</v>
      </c>
      <c r="BJ155" s="6" t="s">
        <v>19</v>
      </c>
      <c r="BK155" s="119">
        <f>ROUND($L$155*$K$155,2)</f>
        <v>0</v>
      </c>
      <c r="BL155" s="6" t="s">
        <v>137</v>
      </c>
      <c r="BM155" s="6" t="s">
        <v>429</v>
      </c>
    </row>
    <row r="156" spans="2:65" s="6" customFormat="1" ht="18.75" customHeight="1" x14ac:dyDescent="0.3">
      <c r="B156" s="120"/>
      <c r="E156" s="121"/>
      <c r="F156" s="201"/>
      <c r="G156" s="202"/>
      <c r="H156" s="202"/>
      <c r="I156" s="202"/>
      <c r="K156" s="122">
        <v>8</v>
      </c>
      <c r="N156" s="146"/>
      <c r="O156" s="146"/>
      <c r="P156" s="146"/>
      <c r="Q156" s="146"/>
      <c r="R156" s="123"/>
      <c r="T156" s="124"/>
      <c r="AA156" s="125"/>
      <c r="AT156" s="121" t="s">
        <v>138</v>
      </c>
      <c r="AU156" s="121" t="s">
        <v>91</v>
      </c>
      <c r="AV156" s="121" t="s">
        <v>91</v>
      </c>
      <c r="AW156" s="121" t="s">
        <v>101</v>
      </c>
      <c r="AX156" s="121" t="s">
        <v>72</v>
      </c>
      <c r="AY156" s="121" t="s">
        <v>134</v>
      </c>
    </row>
    <row r="157" spans="2:65" s="6" customFormat="1" ht="18.75" customHeight="1" x14ac:dyDescent="0.3">
      <c r="B157" s="126"/>
      <c r="E157" s="127"/>
      <c r="F157" s="203" t="s">
        <v>139</v>
      </c>
      <c r="G157" s="204"/>
      <c r="H157" s="204"/>
      <c r="I157" s="204"/>
      <c r="K157" s="128">
        <v>8</v>
      </c>
      <c r="N157" s="146"/>
      <c r="O157" s="146"/>
      <c r="P157" s="146"/>
      <c r="Q157" s="146"/>
      <c r="R157" s="129"/>
      <c r="T157" s="130"/>
      <c r="AA157" s="131"/>
      <c r="AT157" s="127" t="s">
        <v>138</v>
      </c>
      <c r="AU157" s="127" t="s">
        <v>91</v>
      </c>
      <c r="AV157" s="127" t="s">
        <v>137</v>
      </c>
      <c r="AW157" s="127" t="s">
        <v>101</v>
      </c>
      <c r="AX157" s="127" t="s">
        <v>19</v>
      </c>
      <c r="AY157" s="127" t="s">
        <v>134</v>
      </c>
    </row>
    <row r="158" spans="2:65" s="6" customFormat="1" ht="27" customHeight="1" x14ac:dyDescent="0.3">
      <c r="B158" s="19"/>
      <c r="C158" s="112" t="s">
        <v>235</v>
      </c>
      <c r="D158" s="112" t="s">
        <v>135</v>
      </c>
      <c r="E158" s="113" t="s">
        <v>430</v>
      </c>
      <c r="F158" s="193" t="s">
        <v>431</v>
      </c>
      <c r="G158" s="194"/>
      <c r="H158" s="194"/>
      <c r="I158" s="194"/>
      <c r="J158" s="114" t="s">
        <v>238</v>
      </c>
      <c r="K158" s="115">
        <v>10</v>
      </c>
      <c r="L158" s="195">
        <v>0</v>
      </c>
      <c r="M158" s="194"/>
      <c r="N158" s="196">
        <f>ROUND($L$158*$K$158,2)</f>
        <v>0</v>
      </c>
      <c r="O158" s="197"/>
      <c r="P158" s="197"/>
      <c r="Q158" s="197"/>
      <c r="R158" s="20"/>
      <c r="T158" s="116"/>
      <c r="U158" s="25" t="s">
        <v>37</v>
      </c>
      <c r="V158" s="117">
        <v>0</v>
      </c>
      <c r="W158" s="117">
        <f>$V$158*$K$158</f>
        <v>0</v>
      </c>
      <c r="X158" s="117">
        <v>0</v>
      </c>
      <c r="Y158" s="117">
        <f>$X$158*$K$158</f>
        <v>0</v>
      </c>
      <c r="Z158" s="117">
        <v>0</v>
      </c>
      <c r="AA158" s="118">
        <f>$Z$158*$K$158</f>
        <v>0</v>
      </c>
      <c r="AR158" s="6" t="s">
        <v>137</v>
      </c>
      <c r="AT158" s="6" t="s">
        <v>135</v>
      </c>
      <c r="AU158" s="6" t="s">
        <v>91</v>
      </c>
      <c r="AY158" s="6" t="s">
        <v>134</v>
      </c>
      <c r="BE158" s="119">
        <f>IF($U$158="základní",$N$158,0)</f>
        <v>0</v>
      </c>
      <c r="BF158" s="119">
        <f>IF($U$158="snížená",$N$158,0)</f>
        <v>0</v>
      </c>
      <c r="BG158" s="119">
        <f>IF($U$158="zákl. přenesená",$N$158,0)</f>
        <v>0</v>
      </c>
      <c r="BH158" s="119">
        <f>IF($U$158="sníž. přenesená",$N$158,0)</f>
        <v>0</v>
      </c>
      <c r="BI158" s="119">
        <f>IF($U$158="nulová",$N$158,0)</f>
        <v>0</v>
      </c>
      <c r="BJ158" s="6" t="s">
        <v>19</v>
      </c>
      <c r="BK158" s="119">
        <f>ROUND($L$158*$K$158,2)</f>
        <v>0</v>
      </c>
      <c r="BL158" s="6" t="s">
        <v>137</v>
      </c>
      <c r="BM158" s="6" t="s">
        <v>432</v>
      </c>
    </row>
    <row r="159" spans="2:65" s="6" customFormat="1" ht="32.25" customHeight="1" x14ac:dyDescent="0.3">
      <c r="B159" s="120"/>
      <c r="E159" s="121"/>
      <c r="F159" s="201"/>
      <c r="G159" s="202"/>
      <c r="H159" s="202"/>
      <c r="I159" s="202"/>
      <c r="K159" s="122">
        <v>10</v>
      </c>
      <c r="N159" s="146"/>
      <c r="O159" s="146"/>
      <c r="P159" s="146"/>
      <c r="Q159" s="146"/>
      <c r="R159" s="123"/>
      <c r="T159" s="124"/>
      <c r="AA159" s="125"/>
      <c r="AT159" s="121" t="s">
        <v>138</v>
      </c>
      <c r="AU159" s="121" t="s">
        <v>91</v>
      </c>
      <c r="AV159" s="121" t="s">
        <v>91</v>
      </c>
      <c r="AW159" s="121" t="s">
        <v>101</v>
      </c>
      <c r="AX159" s="121" t="s">
        <v>72</v>
      </c>
      <c r="AY159" s="121" t="s">
        <v>134</v>
      </c>
    </row>
    <row r="160" spans="2:65" s="6" customFormat="1" ht="18.75" customHeight="1" x14ac:dyDescent="0.3">
      <c r="B160" s="126"/>
      <c r="E160" s="127"/>
      <c r="F160" s="203" t="s">
        <v>139</v>
      </c>
      <c r="G160" s="204"/>
      <c r="H160" s="204"/>
      <c r="I160" s="204"/>
      <c r="K160" s="128">
        <v>10</v>
      </c>
      <c r="R160" s="129"/>
      <c r="T160" s="130"/>
      <c r="AA160" s="131"/>
      <c r="AT160" s="127" t="s">
        <v>138</v>
      </c>
      <c r="AU160" s="127" t="s">
        <v>91</v>
      </c>
      <c r="AV160" s="127" t="s">
        <v>137</v>
      </c>
      <c r="AW160" s="127" t="s">
        <v>101</v>
      </c>
      <c r="AX160" s="127" t="s">
        <v>19</v>
      </c>
      <c r="AY160" s="127" t="s">
        <v>134</v>
      </c>
    </row>
    <row r="161" spans="2:65" s="6" customFormat="1" ht="27" customHeight="1" x14ac:dyDescent="0.3">
      <c r="B161" s="19"/>
      <c r="C161" s="112" t="s">
        <v>281</v>
      </c>
      <c r="D161" s="112" t="s">
        <v>135</v>
      </c>
      <c r="E161" s="113" t="s">
        <v>433</v>
      </c>
      <c r="F161" s="193" t="s">
        <v>434</v>
      </c>
      <c r="G161" s="194"/>
      <c r="H161" s="194"/>
      <c r="I161" s="194"/>
      <c r="J161" s="114" t="s">
        <v>231</v>
      </c>
      <c r="K161" s="115">
        <v>22</v>
      </c>
      <c r="L161" s="195">
        <v>0</v>
      </c>
      <c r="M161" s="194"/>
      <c r="N161" s="196">
        <f>ROUND($L$161*$K$161,2)</f>
        <v>0</v>
      </c>
      <c r="O161" s="197"/>
      <c r="P161" s="197"/>
      <c r="Q161" s="197"/>
      <c r="R161" s="20"/>
      <c r="T161" s="116"/>
      <c r="U161" s="25" t="s">
        <v>37</v>
      </c>
      <c r="V161" s="117">
        <v>0</v>
      </c>
      <c r="W161" s="117">
        <f>$V$161*$K$161</f>
        <v>0</v>
      </c>
      <c r="X161" s="117">
        <v>0</v>
      </c>
      <c r="Y161" s="117">
        <f>$X$161*$K$161</f>
        <v>0</v>
      </c>
      <c r="Z161" s="117">
        <v>0</v>
      </c>
      <c r="AA161" s="118">
        <f>$Z$161*$K$161</f>
        <v>0</v>
      </c>
      <c r="AR161" s="6" t="s">
        <v>137</v>
      </c>
      <c r="AT161" s="6" t="s">
        <v>135</v>
      </c>
      <c r="AU161" s="6" t="s">
        <v>91</v>
      </c>
      <c r="AY161" s="6" t="s">
        <v>134</v>
      </c>
      <c r="BE161" s="119">
        <f>IF($U$161="základní",$N$161,0)</f>
        <v>0</v>
      </c>
      <c r="BF161" s="119">
        <f>IF($U$161="snížená",$N$161,0)</f>
        <v>0</v>
      </c>
      <c r="BG161" s="119">
        <f>IF($U$161="zákl. přenesená",$N$161,0)</f>
        <v>0</v>
      </c>
      <c r="BH161" s="119">
        <f>IF($U$161="sníž. přenesená",$N$161,0)</f>
        <v>0</v>
      </c>
      <c r="BI161" s="119">
        <f>IF($U$161="nulová",$N$161,0)</f>
        <v>0</v>
      </c>
      <c r="BJ161" s="6" t="s">
        <v>19</v>
      </c>
      <c r="BK161" s="119">
        <f>ROUND($L$161*$K$161,2)</f>
        <v>0</v>
      </c>
      <c r="BL161" s="6" t="s">
        <v>137</v>
      </c>
      <c r="BM161" s="6" t="s">
        <v>435</v>
      </c>
    </row>
    <row r="162" spans="2:65" s="6" customFormat="1" ht="32.25" customHeight="1" x14ac:dyDescent="0.3">
      <c r="B162" s="120"/>
      <c r="E162" s="121"/>
      <c r="F162" s="201" t="s">
        <v>560</v>
      </c>
      <c r="G162" s="202"/>
      <c r="H162" s="202"/>
      <c r="I162" s="202"/>
      <c r="K162" s="122">
        <v>22</v>
      </c>
      <c r="N162" s="146"/>
      <c r="O162" s="146"/>
      <c r="P162" s="146"/>
      <c r="Q162" s="146"/>
      <c r="R162" s="123"/>
      <c r="T162" s="124"/>
      <c r="AA162" s="125"/>
      <c r="AT162" s="121" t="s">
        <v>138</v>
      </c>
      <c r="AU162" s="121" t="s">
        <v>91</v>
      </c>
      <c r="AV162" s="121" t="s">
        <v>91</v>
      </c>
      <c r="AW162" s="121" t="s">
        <v>101</v>
      </c>
      <c r="AX162" s="121" t="s">
        <v>72</v>
      </c>
      <c r="AY162" s="121" t="s">
        <v>134</v>
      </c>
    </row>
    <row r="163" spans="2:65" s="6" customFormat="1" ht="18.75" customHeight="1" x14ac:dyDescent="0.3">
      <c r="B163" s="126"/>
      <c r="E163" s="127"/>
      <c r="F163" s="203" t="s">
        <v>139</v>
      </c>
      <c r="G163" s="204"/>
      <c r="H163" s="204"/>
      <c r="I163" s="204"/>
      <c r="K163" s="128">
        <v>22</v>
      </c>
      <c r="N163" s="146"/>
      <c r="O163" s="146"/>
      <c r="P163" s="146"/>
      <c r="Q163" s="146"/>
      <c r="R163" s="129"/>
      <c r="T163" s="130"/>
      <c r="AA163" s="131"/>
      <c r="AT163" s="127" t="s">
        <v>138</v>
      </c>
      <c r="AU163" s="127" t="s">
        <v>91</v>
      </c>
      <c r="AV163" s="127" t="s">
        <v>137</v>
      </c>
      <c r="AW163" s="127" t="s">
        <v>101</v>
      </c>
      <c r="AX163" s="127" t="s">
        <v>19</v>
      </c>
      <c r="AY163" s="127" t="s">
        <v>134</v>
      </c>
    </row>
    <row r="164" spans="2:65" s="6" customFormat="1" ht="27" customHeight="1" x14ac:dyDescent="0.3">
      <c r="B164" s="19"/>
      <c r="C164" s="112" t="s">
        <v>282</v>
      </c>
      <c r="D164" s="112" t="s">
        <v>135</v>
      </c>
      <c r="E164" s="113" t="s">
        <v>436</v>
      </c>
      <c r="F164" s="193" t="s">
        <v>437</v>
      </c>
      <c r="G164" s="194"/>
      <c r="H164" s="194"/>
      <c r="I164" s="194"/>
      <c r="J164" s="114" t="s">
        <v>231</v>
      </c>
      <c r="K164" s="115">
        <v>22</v>
      </c>
      <c r="L164" s="195">
        <v>0</v>
      </c>
      <c r="M164" s="194"/>
      <c r="N164" s="196">
        <f>ROUND($L$164*$K$164,2)</f>
        <v>0</v>
      </c>
      <c r="O164" s="197"/>
      <c r="P164" s="197"/>
      <c r="Q164" s="197"/>
      <c r="R164" s="20"/>
      <c r="T164" s="116"/>
      <c r="U164" s="25" t="s">
        <v>37</v>
      </c>
      <c r="V164" s="117">
        <v>0</v>
      </c>
      <c r="W164" s="117">
        <f>$V$164*$K$164</f>
        <v>0</v>
      </c>
      <c r="X164" s="117">
        <v>0</v>
      </c>
      <c r="Y164" s="117">
        <f>$X$164*$K$164</f>
        <v>0</v>
      </c>
      <c r="Z164" s="117">
        <v>0</v>
      </c>
      <c r="AA164" s="118">
        <f>$Z$164*$K$164</f>
        <v>0</v>
      </c>
      <c r="AR164" s="6" t="s">
        <v>137</v>
      </c>
      <c r="AT164" s="6" t="s">
        <v>135</v>
      </c>
      <c r="AU164" s="6" t="s">
        <v>91</v>
      </c>
      <c r="AY164" s="6" t="s">
        <v>134</v>
      </c>
      <c r="BE164" s="119">
        <f>IF($U$164="základní",$N$164,0)</f>
        <v>0</v>
      </c>
      <c r="BF164" s="119">
        <f>IF($U$164="snížená",$N$164,0)</f>
        <v>0</v>
      </c>
      <c r="BG164" s="119">
        <f>IF($U$164="zákl. přenesená",$N$164,0)</f>
        <v>0</v>
      </c>
      <c r="BH164" s="119">
        <f>IF($U$164="sníž. přenesená",$N$164,0)</f>
        <v>0</v>
      </c>
      <c r="BI164" s="119">
        <f>IF($U$164="nulová",$N$164,0)</f>
        <v>0</v>
      </c>
      <c r="BJ164" s="6" t="s">
        <v>19</v>
      </c>
      <c r="BK164" s="119">
        <f>ROUND($L$164*$K$164,2)</f>
        <v>0</v>
      </c>
      <c r="BL164" s="6" t="s">
        <v>137</v>
      </c>
      <c r="BM164" s="6" t="s">
        <v>438</v>
      </c>
    </row>
    <row r="165" spans="2:65" s="6" customFormat="1" ht="18.75" customHeight="1" x14ac:dyDescent="0.3">
      <c r="B165" s="120"/>
      <c r="E165" s="121"/>
      <c r="F165" s="201" t="s">
        <v>561</v>
      </c>
      <c r="G165" s="202"/>
      <c r="H165" s="202"/>
      <c r="I165" s="202"/>
      <c r="K165" s="122">
        <v>22</v>
      </c>
      <c r="N165" s="146"/>
      <c r="O165" s="146"/>
      <c r="P165" s="146"/>
      <c r="Q165" s="146"/>
      <c r="R165" s="123"/>
      <c r="T165" s="124"/>
      <c r="AA165" s="125"/>
      <c r="AT165" s="121" t="s">
        <v>138</v>
      </c>
      <c r="AU165" s="121" t="s">
        <v>91</v>
      </c>
      <c r="AV165" s="121" t="s">
        <v>91</v>
      </c>
      <c r="AW165" s="121" t="s">
        <v>101</v>
      </c>
      <c r="AX165" s="121" t="s">
        <v>72</v>
      </c>
      <c r="AY165" s="121" t="s">
        <v>134</v>
      </c>
    </row>
    <row r="166" spans="2:65" s="6" customFormat="1" ht="18.75" customHeight="1" x14ac:dyDescent="0.3">
      <c r="B166" s="126"/>
      <c r="E166" s="127"/>
      <c r="F166" s="203" t="s">
        <v>139</v>
      </c>
      <c r="G166" s="204"/>
      <c r="H166" s="204"/>
      <c r="I166" s="204"/>
      <c r="K166" s="128">
        <v>22</v>
      </c>
      <c r="N166" s="146"/>
      <c r="O166" s="146"/>
      <c r="P166" s="146"/>
      <c r="Q166" s="146"/>
      <c r="R166" s="129"/>
      <c r="T166" s="130"/>
      <c r="AA166" s="131"/>
      <c r="AT166" s="127" t="s">
        <v>138</v>
      </c>
      <c r="AU166" s="127" t="s">
        <v>91</v>
      </c>
      <c r="AV166" s="127" t="s">
        <v>137</v>
      </c>
      <c r="AW166" s="127" t="s">
        <v>101</v>
      </c>
      <c r="AX166" s="127" t="s">
        <v>19</v>
      </c>
      <c r="AY166" s="127" t="s">
        <v>134</v>
      </c>
    </row>
    <row r="167" spans="2:65" s="6" customFormat="1" ht="27" customHeight="1" x14ac:dyDescent="0.3">
      <c r="B167" s="19"/>
      <c r="C167" s="112" t="s">
        <v>287</v>
      </c>
      <c r="D167" s="112" t="s">
        <v>135</v>
      </c>
      <c r="E167" s="113" t="s">
        <v>439</v>
      </c>
      <c r="F167" s="193" t="s">
        <v>440</v>
      </c>
      <c r="G167" s="194"/>
      <c r="H167" s="194"/>
      <c r="I167" s="194"/>
      <c r="J167" s="114" t="s">
        <v>196</v>
      </c>
      <c r="K167" s="115">
        <v>1.4999999999999999E-2</v>
      </c>
      <c r="L167" s="195">
        <v>0</v>
      </c>
      <c r="M167" s="194"/>
      <c r="N167" s="196">
        <f>ROUND($L$167*$K$167,2)</f>
        <v>0</v>
      </c>
      <c r="O167" s="197"/>
      <c r="P167" s="197"/>
      <c r="Q167" s="197"/>
      <c r="R167" s="20"/>
      <c r="T167" s="116"/>
      <c r="U167" s="25" t="s">
        <v>37</v>
      </c>
      <c r="V167" s="117">
        <v>0</v>
      </c>
      <c r="W167" s="117">
        <f>$V$167*$K$167</f>
        <v>0</v>
      </c>
      <c r="X167" s="117">
        <v>0</v>
      </c>
      <c r="Y167" s="117">
        <f>$X$167*$K$167</f>
        <v>0</v>
      </c>
      <c r="Z167" s="117">
        <v>0</v>
      </c>
      <c r="AA167" s="118">
        <f>$Z$167*$K$167</f>
        <v>0</v>
      </c>
      <c r="AR167" s="6" t="s">
        <v>137</v>
      </c>
      <c r="AT167" s="6" t="s">
        <v>135</v>
      </c>
      <c r="AU167" s="6" t="s">
        <v>91</v>
      </c>
      <c r="AY167" s="6" t="s">
        <v>134</v>
      </c>
      <c r="BE167" s="119">
        <f>IF($U$167="základní",$N$167,0)</f>
        <v>0</v>
      </c>
      <c r="BF167" s="119">
        <f>IF($U$167="snížená",$N$167,0)</f>
        <v>0</v>
      </c>
      <c r="BG167" s="119">
        <f>IF($U$167="zákl. přenesená",$N$167,0)</f>
        <v>0</v>
      </c>
      <c r="BH167" s="119">
        <f>IF($U$167="sníž. přenesená",$N$167,0)</f>
        <v>0</v>
      </c>
      <c r="BI167" s="119">
        <f>IF($U$167="nulová",$N$167,0)</f>
        <v>0</v>
      </c>
      <c r="BJ167" s="6" t="s">
        <v>19</v>
      </c>
      <c r="BK167" s="119">
        <f>ROUND($L$167*$K$167,2)</f>
        <v>0</v>
      </c>
      <c r="BL167" s="6" t="s">
        <v>137</v>
      </c>
      <c r="BM167" s="6" t="s">
        <v>441</v>
      </c>
    </row>
    <row r="168" spans="2:65" s="102" customFormat="1" ht="30.75" customHeight="1" x14ac:dyDescent="0.3">
      <c r="B168" s="103"/>
      <c r="D168" s="111" t="s">
        <v>111</v>
      </c>
      <c r="E168" s="111"/>
      <c r="F168" s="111"/>
      <c r="G168" s="111"/>
      <c r="H168" s="111"/>
      <c r="I168" s="111"/>
      <c r="J168" s="111"/>
      <c r="K168" s="111"/>
      <c r="L168" s="111"/>
      <c r="M168" s="111"/>
      <c r="N168" s="210">
        <f>$BK$168</f>
        <v>0</v>
      </c>
      <c r="O168" s="211"/>
      <c r="P168" s="211"/>
      <c r="Q168" s="211"/>
      <c r="R168" s="106"/>
      <c r="T168" s="107"/>
      <c r="W168" s="108">
        <f>SUM($W$169:$W$242)</f>
        <v>0</v>
      </c>
      <c r="Y168" s="108">
        <f>SUM($Y$169:$Y$242)</f>
        <v>0</v>
      </c>
      <c r="AA168" s="109">
        <f>SUM($AA$169:$AA$242)</f>
        <v>0</v>
      </c>
      <c r="AR168" s="105" t="s">
        <v>19</v>
      </c>
      <c r="AT168" s="105" t="s">
        <v>71</v>
      </c>
      <c r="AU168" s="105" t="s">
        <v>19</v>
      </c>
      <c r="AY168" s="105" t="s">
        <v>134</v>
      </c>
      <c r="BK168" s="110">
        <f>SUM($BK$169:$BK$242)</f>
        <v>0</v>
      </c>
    </row>
    <row r="169" spans="2:65" s="6" customFormat="1" ht="15.75" customHeight="1" x14ac:dyDescent="0.3">
      <c r="B169" s="19"/>
      <c r="C169" s="112" t="s">
        <v>291</v>
      </c>
      <c r="D169" s="112" t="s">
        <v>135</v>
      </c>
      <c r="E169" s="113" t="s">
        <v>442</v>
      </c>
      <c r="F169" s="193" t="s">
        <v>443</v>
      </c>
      <c r="G169" s="194"/>
      <c r="H169" s="194"/>
      <c r="I169" s="194"/>
      <c r="J169" s="114" t="s">
        <v>238</v>
      </c>
      <c r="K169" s="115">
        <v>2</v>
      </c>
      <c r="L169" s="195">
        <v>0</v>
      </c>
      <c r="M169" s="194"/>
      <c r="N169" s="196">
        <f>ROUND($L$169*$K$169,2)</f>
        <v>0</v>
      </c>
      <c r="O169" s="197"/>
      <c r="P169" s="197"/>
      <c r="Q169" s="197"/>
      <c r="R169" s="20"/>
      <c r="T169" s="116"/>
      <c r="U169" s="25" t="s">
        <v>37</v>
      </c>
      <c r="V169" s="117">
        <v>0</v>
      </c>
      <c r="W169" s="117">
        <f>$V$169*$K$169</f>
        <v>0</v>
      </c>
      <c r="X169" s="117">
        <v>0</v>
      </c>
      <c r="Y169" s="117">
        <f>$X$169*$K$169</f>
        <v>0</v>
      </c>
      <c r="Z169" s="117">
        <v>0</v>
      </c>
      <c r="AA169" s="118">
        <f>$Z$169*$K$169</f>
        <v>0</v>
      </c>
      <c r="AR169" s="6" t="s">
        <v>137</v>
      </c>
      <c r="AT169" s="6" t="s">
        <v>135</v>
      </c>
      <c r="AU169" s="6" t="s">
        <v>91</v>
      </c>
      <c r="AY169" s="6" t="s">
        <v>134</v>
      </c>
      <c r="BE169" s="119">
        <f>IF($U$169="základní",$N$169,0)</f>
        <v>0</v>
      </c>
      <c r="BF169" s="119">
        <f>IF($U$169="snížená",$N$169,0)</f>
        <v>0</v>
      </c>
      <c r="BG169" s="119">
        <f>IF($U$169="zákl. přenesená",$N$169,0)</f>
        <v>0</v>
      </c>
      <c r="BH169" s="119">
        <f>IF($U$169="sníž. přenesená",$N$169,0)</f>
        <v>0</v>
      </c>
      <c r="BI169" s="119">
        <f>IF($U$169="nulová",$N$169,0)</f>
        <v>0</v>
      </c>
      <c r="BJ169" s="6" t="s">
        <v>19</v>
      </c>
      <c r="BK169" s="119">
        <f>ROUND($L$169*$K$169,2)</f>
        <v>0</v>
      </c>
      <c r="BL169" s="6" t="s">
        <v>137</v>
      </c>
      <c r="BM169" s="6" t="s">
        <v>444</v>
      </c>
    </row>
    <row r="170" spans="2:65" s="6" customFormat="1" ht="18.75" customHeight="1" x14ac:dyDescent="0.3">
      <c r="B170" s="120"/>
      <c r="E170" s="121"/>
      <c r="F170" s="201">
        <v>6</v>
      </c>
      <c r="G170" s="202"/>
      <c r="H170" s="202"/>
      <c r="I170" s="202"/>
      <c r="K170" s="122">
        <v>2</v>
      </c>
      <c r="R170" s="123"/>
      <c r="T170" s="124"/>
      <c r="AA170" s="125"/>
      <c r="AT170" s="121" t="s">
        <v>138</v>
      </c>
      <c r="AU170" s="121" t="s">
        <v>91</v>
      </c>
      <c r="AV170" s="121" t="s">
        <v>91</v>
      </c>
      <c r="AW170" s="121" t="s">
        <v>101</v>
      </c>
      <c r="AX170" s="121" t="s">
        <v>72</v>
      </c>
      <c r="AY170" s="121" t="s">
        <v>134</v>
      </c>
    </row>
    <row r="171" spans="2:65" s="6" customFormat="1" ht="18.75" customHeight="1" x14ac:dyDescent="0.3">
      <c r="B171" s="126"/>
      <c r="E171" s="127"/>
      <c r="F171" s="203" t="s">
        <v>139</v>
      </c>
      <c r="G171" s="204"/>
      <c r="H171" s="204"/>
      <c r="I171" s="204"/>
      <c r="K171" s="128">
        <v>2</v>
      </c>
      <c r="R171" s="129"/>
      <c r="T171" s="130"/>
      <c r="AA171" s="131"/>
      <c r="AT171" s="127" t="s">
        <v>138</v>
      </c>
      <c r="AU171" s="127" t="s">
        <v>91</v>
      </c>
      <c r="AV171" s="127" t="s">
        <v>137</v>
      </c>
      <c r="AW171" s="127" t="s">
        <v>101</v>
      </c>
      <c r="AX171" s="127" t="s">
        <v>19</v>
      </c>
      <c r="AY171" s="127" t="s">
        <v>134</v>
      </c>
    </row>
    <row r="172" spans="2:65" s="6" customFormat="1" ht="27" customHeight="1" x14ac:dyDescent="0.3">
      <c r="B172" s="19"/>
      <c r="C172" s="112" t="s">
        <v>295</v>
      </c>
      <c r="D172" s="112" t="s">
        <v>135</v>
      </c>
      <c r="E172" s="113" t="s">
        <v>445</v>
      </c>
      <c r="F172" s="193" t="s">
        <v>446</v>
      </c>
      <c r="G172" s="194"/>
      <c r="H172" s="194"/>
      <c r="I172" s="194"/>
      <c r="J172" s="114" t="s">
        <v>234</v>
      </c>
      <c r="K172" s="115">
        <v>8</v>
      </c>
      <c r="L172" s="195">
        <v>0</v>
      </c>
      <c r="M172" s="194"/>
      <c r="N172" s="196">
        <f>ROUND($L$172*$K$172,2)</f>
        <v>0</v>
      </c>
      <c r="O172" s="197"/>
      <c r="P172" s="197"/>
      <c r="Q172" s="197"/>
      <c r="R172" s="20"/>
      <c r="T172" s="116"/>
      <c r="U172" s="25" t="s">
        <v>37</v>
      </c>
      <c r="V172" s="117">
        <v>0</v>
      </c>
      <c r="W172" s="117">
        <f>$V$172*$K$172</f>
        <v>0</v>
      </c>
      <c r="X172" s="117">
        <v>0</v>
      </c>
      <c r="Y172" s="117">
        <f>$X$172*$K$172</f>
        <v>0</v>
      </c>
      <c r="Z172" s="117">
        <v>0</v>
      </c>
      <c r="AA172" s="118">
        <f>$Z$172*$K$172</f>
        <v>0</v>
      </c>
      <c r="AR172" s="6" t="s">
        <v>137</v>
      </c>
      <c r="AT172" s="6" t="s">
        <v>135</v>
      </c>
      <c r="AU172" s="6" t="s">
        <v>91</v>
      </c>
      <c r="AY172" s="6" t="s">
        <v>134</v>
      </c>
      <c r="BE172" s="119">
        <f>IF($U$172="základní",$N$172,0)</f>
        <v>0</v>
      </c>
      <c r="BF172" s="119">
        <f>IF($U$172="snížená",$N$172,0)</f>
        <v>0</v>
      </c>
      <c r="BG172" s="119">
        <f>IF($U$172="zákl. přenesená",$N$172,0)</f>
        <v>0</v>
      </c>
      <c r="BH172" s="119">
        <f>IF($U$172="sníž. přenesená",$N$172,0)</f>
        <v>0</v>
      </c>
      <c r="BI172" s="119">
        <f>IF($U$172="nulová",$N$172,0)</f>
        <v>0</v>
      </c>
      <c r="BJ172" s="6" t="s">
        <v>19</v>
      </c>
      <c r="BK172" s="119">
        <f>ROUND($L$172*$K$172,2)</f>
        <v>0</v>
      </c>
      <c r="BL172" s="6" t="s">
        <v>137</v>
      </c>
      <c r="BM172" s="6" t="s">
        <v>447</v>
      </c>
    </row>
    <row r="173" spans="2:65" s="6" customFormat="1" ht="18.75" customHeight="1" x14ac:dyDescent="0.3">
      <c r="B173" s="120"/>
      <c r="E173" s="121"/>
      <c r="F173" s="201"/>
      <c r="G173" s="202"/>
      <c r="H173" s="202"/>
      <c r="I173" s="202"/>
      <c r="K173" s="122">
        <v>8</v>
      </c>
      <c r="R173" s="123"/>
      <c r="T173" s="124"/>
      <c r="AA173" s="125"/>
      <c r="AT173" s="121" t="s">
        <v>138</v>
      </c>
      <c r="AU173" s="121" t="s">
        <v>91</v>
      </c>
      <c r="AV173" s="121" t="s">
        <v>91</v>
      </c>
      <c r="AW173" s="121" t="s">
        <v>101</v>
      </c>
      <c r="AX173" s="121" t="s">
        <v>72</v>
      </c>
      <c r="AY173" s="121" t="s">
        <v>134</v>
      </c>
    </row>
    <row r="174" spans="2:65" s="6" customFormat="1" ht="18.75" customHeight="1" x14ac:dyDescent="0.3">
      <c r="B174" s="126"/>
      <c r="E174" s="127"/>
      <c r="F174" s="203" t="s">
        <v>139</v>
      </c>
      <c r="G174" s="204"/>
      <c r="H174" s="204"/>
      <c r="I174" s="204"/>
      <c r="K174" s="128">
        <v>8</v>
      </c>
      <c r="R174" s="129"/>
      <c r="T174" s="130"/>
      <c r="AA174" s="131"/>
      <c r="AT174" s="127" t="s">
        <v>138</v>
      </c>
      <c r="AU174" s="127" t="s">
        <v>91</v>
      </c>
      <c r="AV174" s="127" t="s">
        <v>137</v>
      </c>
      <c r="AW174" s="127" t="s">
        <v>101</v>
      </c>
      <c r="AX174" s="127" t="s">
        <v>19</v>
      </c>
      <c r="AY174" s="127" t="s">
        <v>134</v>
      </c>
    </row>
    <row r="175" spans="2:65" s="6" customFormat="1" ht="27" customHeight="1" x14ac:dyDescent="0.3">
      <c r="B175" s="19"/>
      <c r="C175" s="132" t="s">
        <v>299</v>
      </c>
      <c r="D175" s="132" t="s">
        <v>223</v>
      </c>
      <c r="E175" s="133" t="s">
        <v>448</v>
      </c>
      <c r="F175" s="207" t="s">
        <v>449</v>
      </c>
      <c r="G175" s="208"/>
      <c r="H175" s="208"/>
      <c r="I175" s="208"/>
      <c r="J175" s="134" t="s">
        <v>234</v>
      </c>
      <c r="K175" s="135">
        <v>3</v>
      </c>
      <c r="L175" s="209">
        <v>0</v>
      </c>
      <c r="M175" s="208"/>
      <c r="N175" s="213">
        <f>ROUND($L$175*$K$175,2)</f>
        <v>0</v>
      </c>
      <c r="O175" s="197"/>
      <c r="P175" s="197"/>
      <c r="Q175" s="197"/>
      <c r="R175" s="20"/>
      <c r="T175" s="116"/>
      <c r="U175" s="25" t="s">
        <v>37</v>
      </c>
      <c r="V175" s="117">
        <v>0</v>
      </c>
      <c r="W175" s="117">
        <f>$V$175*$K$175</f>
        <v>0</v>
      </c>
      <c r="X175" s="117">
        <v>0</v>
      </c>
      <c r="Y175" s="117">
        <f>$X$175*$K$175</f>
        <v>0</v>
      </c>
      <c r="Z175" s="117">
        <v>0</v>
      </c>
      <c r="AA175" s="118">
        <f>$Z$175*$K$175</f>
        <v>0</v>
      </c>
      <c r="AR175" s="6" t="s">
        <v>160</v>
      </c>
      <c r="AT175" s="6" t="s">
        <v>223</v>
      </c>
      <c r="AU175" s="6" t="s">
        <v>91</v>
      </c>
      <c r="AY175" s="6" t="s">
        <v>134</v>
      </c>
      <c r="BE175" s="119">
        <f>IF($U$175="základní",$N$175,0)</f>
        <v>0</v>
      </c>
      <c r="BF175" s="119">
        <f>IF($U$175="snížená",$N$175,0)</f>
        <v>0</v>
      </c>
      <c r="BG175" s="119">
        <f>IF($U$175="zákl. přenesená",$N$175,0)</f>
        <v>0</v>
      </c>
      <c r="BH175" s="119">
        <f>IF($U$175="sníž. přenesená",$N$175,0)</f>
        <v>0</v>
      </c>
      <c r="BI175" s="119">
        <f>IF($U$175="nulová",$N$175,0)</f>
        <v>0</v>
      </c>
      <c r="BJ175" s="6" t="s">
        <v>19</v>
      </c>
      <c r="BK175" s="119">
        <f>ROUND($L$175*$K$175,2)</f>
        <v>0</v>
      </c>
      <c r="BL175" s="6" t="s">
        <v>137</v>
      </c>
      <c r="BM175" s="6" t="s">
        <v>450</v>
      </c>
    </row>
    <row r="176" spans="2:65" s="6" customFormat="1" ht="18.75" customHeight="1" x14ac:dyDescent="0.3">
      <c r="B176" s="120"/>
      <c r="E176" s="121"/>
      <c r="F176" s="201"/>
      <c r="G176" s="202"/>
      <c r="H176" s="202"/>
      <c r="I176" s="202"/>
      <c r="K176" s="122">
        <v>3</v>
      </c>
      <c r="N176" s="146"/>
      <c r="O176" s="146"/>
      <c r="P176" s="146"/>
      <c r="Q176" s="146"/>
      <c r="R176" s="123"/>
      <c r="T176" s="124"/>
      <c r="AA176" s="125"/>
      <c r="AT176" s="121" t="s">
        <v>138</v>
      </c>
      <c r="AU176" s="121" t="s">
        <v>91</v>
      </c>
      <c r="AV176" s="121" t="s">
        <v>91</v>
      </c>
      <c r="AW176" s="121" t="s">
        <v>101</v>
      </c>
      <c r="AX176" s="121" t="s">
        <v>72</v>
      </c>
      <c r="AY176" s="121" t="s">
        <v>134</v>
      </c>
    </row>
    <row r="177" spans="2:65" s="6" customFormat="1" ht="18.75" customHeight="1" x14ac:dyDescent="0.3">
      <c r="B177" s="126"/>
      <c r="E177" s="127"/>
      <c r="F177" s="203" t="s">
        <v>139</v>
      </c>
      <c r="G177" s="204"/>
      <c r="H177" s="204"/>
      <c r="I177" s="204"/>
      <c r="K177" s="128">
        <v>3</v>
      </c>
      <c r="N177" s="146"/>
      <c r="O177" s="146"/>
      <c r="P177" s="146"/>
      <c r="Q177" s="146"/>
      <c r="R177" s="129"/>
      <c r="T177" s="130"/>
      <c r="AA177" s="131"/>
      <c r="AT177" s="127" t="s">
        <v>138</v>
      </c>
      <c r="AU177" s="127" t="s">
        <v>91</v>
      </c>
      <c r="AV177" s="127" t="s">
        <v>137</v>
      </c>
      <c r="AW177" s="127" t="s">
        <v>101</v>
      </c>
      <c r="AX177" s="127" t="s">
        <v>19</v>
      </c>
      <c r="AY177" s="127" t="s">
        <v>134</v>
      </c>
    </row>
    <row r="178" spans="2:65" s="6" customFormat="1" ht="27" customHeight="1" x14ac:dyDescent="0.3">
      <c r="B178" s="19"/>
      <c r="C178" s="132" t="s">
        <v>304</v>
      </c>
      <c r="D178" s="132" t="s">
        <v>223</v>
      </c>
      <c r="E178" s="133" t="s">
        <v>451</v>
      </c>
      <c r="F178" s="207" t="s">
        <v>452</v>
      </c>
      <c r="G178" s="208"/>
      <c r="H178" s="208"/>
      <c r="I178" s="208"/>
      <c r="J178" s="134" t="s">
        <v>234</v>
      </c>
      <c r="K178" s="135">
        <v>3</v>
      </c>
      <c r="L178" s="209">
        <v>0</v>
      </c>
      <c r="M178" s="208"/>
      <c r="N178" s="213">
        <f>ROUND($L$178*$K$178,2)</f>
        <v>0</v>
      </c>
      <c r="O178" s="197"/>
      <c r="P178" s="197"/>
      <c r="Q178" s="197"/>
      <c r="R178" s="20"/>
      <c r="T178" s="116"/>
      <c r="U178" s="25" t="s">
        <v>37</v>
      </c>
      <c r="V178" s="117">
        <v>0</v>
      </c>
      <c r="W178" s="117">
        <f>$V$178*$K$178</f>
        <v>0</v>
      </c>
      <c r="X178" s="117">
        <v>0</v>
      </c>
      <c r="Y178" s="117">
        <f>$X$178*$K$178</f>
        <v>0</v>
      </c>
      <c r="Z178" s="117">
        <v>0</v>
      </c>
      <c r="AA178" s="118">
        <f>$Z$178*$K$178</f>
        <v>0</v>
      </c>
      <c r="AR178" s="6" t="s">
        <v>160</v>
      </c>
      <c r="AT178" s="6" t="s">
        <v>223</v>
      </c>
      <c r="AU178" s="6" t="s">
        <v>91</v>
      </c>
      <c r="AY178" s="6" t="s">
        <v>134</v>
      </c>
      <c r="BE178" s="119">
        <f>IF($U$178="základní",$N$178,0)</f>
        <v>0</v>
      </c>
      <c r="BF178" s="119">
        <f>IF($U$178="snížená",$N$178,0)</f>
        <v>0</v>
      </c>
      <c r="BG178" s="119">
        <f>IF($U$178="zákl. přenesená",$N$178,0)</f>
        <v>0</v>
      </c>
      <c r="BH178" s="119">
        <f>IF($U$178="sníž. přenesená",$N$178,0)</f>
        <v>0</v>
      </c>
      <c r="BI178" s="119">
        <f>IF($U$178="nulová",$N$178,0)</f>
        <v>0</v>
      </c>
      <c r="BJ178" s="6" t="s">
        <v>19</v>
      </c>
      <c r="BK178" s="119">
        <f>ROUND($L$178*$K$178,2)</f>
        <v>0</v>
      </c>
      <c r="BL178" s="6" t="s">
        <v>137</v>
      </c>
      <c r="BM178" s="6" t="s">
        <v>453</v>
      </c>
    </row>
    <row r="179" spans="2:65" s="6" customFormat="1" ht="18.75" customHeight="1" x14ac:dyDescent="0.3">
      <c r="B179" s="120"/>
      <c r="E179" s="121"/>
      <c r="F179" s="201"/>
      <c r="G179" s="202"/>
      <c r="H179" s="202"/>
      <c r="I179" s="202"/>
      <c r="K179" s="122">
        <v>3</v>
      </c>
      <c r="R179" s="123"/>
      <c r="T179" s="124"/>
      <c r="AA179" s="125"/>
      <c r="AT179" s="121" t="s">
        <v>138</v>
      </c>
      <c r="AU179" s="121" t="s">
        <v>91</v>
      </c>
      <c r="AV179" s="121" t="s">
        <v>91</v>
      </c>
      <c r="AW179" s="121" t="s">
        <v>101</v>
      </c>
      <c r="AX179" s="121" t="s">
        <v>72</v>
      </c>
      <c r="AY179" s="121" t="s">
        <v>134</v>
      </c>
    </row>
    <row r="180" spans="2:65" s="6" customFormat="1" ht="18.75" customHeight="1" x14ac:dyDescent="0.3">
      <c r="B180" s="126"/>
      <c r="E180" s="127"/>
      <c r="F180" s="203" t="s">
        <v>139</v>
      </c>
      <c r="G180" s="204"/>
      <c r="H180" s="204"/>
      <c r="I180" s="204"/>
      <c r="K180" s="128">
        <v>3</v>
      </c>
      <c r="R180" s="129"/>
      <c r="T180" s="130"/>
      <c r="AA180" s="131"/>
      <c r="AT180" s="127" t="s">
        <v>138</v>
      </c>
      <c r="AU180" s="127" t="s">
        <v>91</v>
      </c>
      <c r="AV180" s="127" t="s">
        <v>137</v>
      </c>
      <c r="AW180" s="127" t="s">
        <v>101</v>
      </c>
      <c r="AX180" s="127" t="s">
        <v>19</v>
      </c>
      <c r="AY180" s="127" t="s">
        <v>134</v>
      </c>
    </row>
    <row r="181" spans="2:65" s="6" customFormat="1" ht="27" customHeight="1" x14ac:dyDescent="0.3">
      <c r="B181" s="19"/>
      <c r="C181" s="132" t="s">
        <v>305</v>
      </c>
      <c r="D181" s="132" t="s">
        <v>223</v>
      </c>
      <c r="E181" s="133" t="s">
        <v>454</v>
      </c>
      <c r="F181" s="207" t="s">
        <v>455</v>
      </c>
      <c r="G181" s="208"/>
      <c r="H181" s="208"/>
      <c r="I181" s="208"/>
      <c r="J181" s="134" t="s">
        <v>234</v>
      </c>
      <c r="K181" s="135">
        <v>5</v>
      </c>
      <c r="L181" s="209">
        <v>0</v>
      </c>
      <c r="M181" s="208"/>
      <c r="N181" s="213">
        <f>ROUND($L$181*$K$181,2)</f>
        <v>0</v>
      </c>
      <c r="O181" s="197"/>
      <c r="P181" s="197"/>
      <c r="Q181" s="197"/>
      <c r="R181" s="20"/>
      <c r="T181" s="116"/>
      <c r="U181" s="25" t="s">
        <v>37</v>
      </c>
      <c r="V181" s="117">
        <v>0</v>
      </c>
      <c r="W181" s="117">
        <f>$V$181*$K$181</f>
        <v>0</v>
      </c>
      <c r="X181" s="117">
        <v>0</v>
      </c>
      <c r="Y181" s="117">
        <f>$X$181*$K$181</f>
        <v>0</v>
      </c>
      <c r="Z181" s="117">
        <v>0</v>
      </c>
      <c r="AA181" s="118">
        <f>$Z$181*$K$181</f>
        <v>0</v>
      </c>
      <c r="AR181" s="6" t="s">
        <v>160</v>
      </c>
      <c r="AT181" s="6" t="s">
        <v>223</v>
      </c>
      <c r="AU181" s="6" t="s">
        <v>91</v>
      </c>
      <c r="AY181" s="6" t="s">
        <v>134</v>
      </c>
      <c r="BE181" s="119">
        <f>IF($U$181="základní",$N$181,0)</f>
        <v>0</v>
      </c>
      <c r="BF181" s="119">
        <f>IF($U$181="snížená",$N$181,0)</f>
        <v>0</v>
      </c>
      <c r="BG181" s="119">
        <f>IF($U$181="zákl. přenesená",$N$181,0)</f>
        <v>0</v>
      </c>
      <c r="BH181" s="119">
        <f>IF($U$181="sníž. přenesená",$N$181,0)</f>
        <v>0</v>
      </c>
      <c r="BI181" s="119">
        <f>IF($U$181="nulová",$N$181,0)</f>
        <v>0</v>
      </c>
      <c r="BJ181" s="6" t="s">
        <v>19</v>
      </c>
      <c r="BK181" s="119">
        <f>ROUND($L$181*$K$181,2)</f>
        <v>0</v>
      </c>
      <c r="BL181" s="6" t="s">
        <v>137</v>
      </c>
      <c r="BM181" s="6" t="s">
        <v>456</v>
      </c>
    </row>
    <row r="182" spans="2:65" s="6" customFormat="1" ht="18.75" customHeight="1" x14ac:dyDescent="0.3">
      <c r="B182" s="120"/>
      <c r="E182" s="121"/>
      <c r="F182" s="201"/>
      <c r="G182" s="202"/>
      <c r="H182" s="202"/>
      <c r="I182" s="202"/>
      <c r="K182" s="122">
        <v>5</v>
      </c>
      <c r="R182" s="123"/>
      <c r="T182" s="124"/>
      <c r="AA182" s="125"/>
      <c r="AT182" s="121" t="s">
        <v>138</v>
      </c>
      <c r="AU182" s="121" t="s">
        <v>91</v>
      </c>
      <c r="AV182" s="121" t="s">
        <v>91</v>
      </c>
      <c r="AW182" s="121" t="s">
        <v>101</v>
      </c>
      <c r="AX182" s="121" t="s">
        <v>72</v>
      </c>
      <c r="AY182" s="121" t="s">
        <v>134</v>
      </c>
    </row>
    <row r="183" spans="2:65" s="6" customFormat="1" ht="18.75" customHeight="1" x14ac:dyDescent="0.3">
      <c r="B183" s="126"/>
      <c r="E183" s="127"/>
      <c r="F183" s="203" t="s">
        <v>139</v>
      </c>
      <c r="G183" s="204"/>
      <c r="H183" s="204"/>
      <c r="I183" s="204"/>
      <c r="K183" s="128">
        <v>5</v>
      </c>
      <c r="R183" s="129"/>
      <c r="T183" s="130"/>
      <c r="AA183" s="131"/>
      <c r="AT183" s="127" t="s">
        <v>138</v>
      </c>
      <c r="AU183" s="127" t="s">
        <v>91</v>
      </c>
      <c r="AV183" s="127" t="s">
        <v>137</v>
      </c>
      <c r="AW183" s="127" t="s">
        <v>101</v>
      </c>
      <c r="AX183" s="127" t="s">
        <v>19</v>
      </c>
      <c r="AY183" s="127" t="s">
        <v>134</v>
      </c>
    </row>
    <row r="184" spans="2:65" s="6" customFormat="1" ht="27" customHeight="1" x14ac:dyDescent="0.3">
      <c r="B184" s="19"/>
      <c r="C184" s="112" t="s">
        <v>308</v>
      </c>
      <c r="D184" s="112" t="s">
        <v>135</v>
      </c>
      <c r="E184" s="113" t="s">
        <v>457</v>
      </c>
      <c r="F184" s="193" t="s">
        <v>458</v>
      </c>
      <c r="G184" s="194"/>
      <c r="H184" s="194"/>
      <c r="I184" s="194"/>
      <c r="J184" s="114" t="s">
        <v>238</v>
      </c>
      <c r="K184" s="115">
        <v>7</v>
      </c>
      <c r="L184" s="195">
        <v>0</v>
      </c>
      <c r="M184" s="194"/>
      <c r="N184" s="196">
        <f>ROUND($L$184*$K$184,2)</f>
        <v>0</v>
      </c>
      <c r="O184" s="197"/>
      <c r="P184" s="197"/>
      <c r="Q184" s="197"/>
      <c r="R184" s="20"/>
      <c r="T184" s="116"/>
      <c r="U184" s="25" t="s">
        <v>37</v>
      </c>
      <c r="V184" s="117">
        <v>0</v>
      </c>
      <c r="W184" s="117">
        <f>$V$184*$K$184</f>
        <v>0</v>
      </c>
      <c r="X184" s="117">
        <v>0</v>
      </c>
      <c r="Y184" s="117">
        <f>$X$184*$K$184</f>
        <v>0</v>
      </c>
      <c r="Z184" s="117">
        <v>0</v>
      </c>
      <c r="AA184" s="118">
        <f>$Z$184*$K$184</f>
        <v>0</v>
      </c>
      <c r="AR184" s="6" t="s">
        <v>137</v>
      </c>
      <c r="AT184" s="6" t="s">
        <v>135</v>
      </c>
      <c r="AU184" s="6" t="s">
        <v>91</v>
      </c>
      <c r="AY184" s="6" t="s">
        <v>134</v>
      </c>
      <c r="BE184" s="119">
        <f>IF($U$184="základní",$N$184,0)</f>
        <v>0</v>
      </c>
      <c r="BF184" s="119">
        <f>IF($U$184="snížená",$N$184,0)</f>
        <v>0</v>
      </c>
      <c r="BG184" s="119">
        <f>IF($U$184="zákl. přenesená",$N$184,0)</f>
        <v>0</v>
      </c>
      <c r="BH184" s="119">
        <f>IF($U$184="sníž. přenesená",$N$184,0)</f>
        <v>0</v>
      </c>
      <c r="BI184" s="119">
        <f>IF($U$184="nulová",$N$184,0)</f>
        <v>0</v>
      </c>
      <c r="BJ184" s="6" t="s">
        <v>19</v>
      </c>
      <c r="BK184" s="119">
        <f>ROUND($L$184*$K$184,2)</f>
        <v>0</v>
      </c>
      <c r="BL184" s="6" t="s">
        <v>137</v>
      </c>
      <c r="BM184" s="6" t="s">
        <v>459</v>
      </c>
    </row>
    <row r="185" spans="2:65" s="6" customFormat="1" ht="18.75" customHeight="1" x14ac:dyDescent="0.3">
      <c r="B185" s="120"/>
      <c r="E185" s="121"/>
      <c r="F185" s="201"/>
      <c r="G185" s="202"/>
      <c r="H185" s="202"/>
      <c r="I185" s="202"/>
      <c r="K185" s="122">
        <v>7</v>
      </c>
      <c r="R185" s="123"/>
      <c r="T185" s="124"/>
      <c r="AA185" s="125"/>
      <c r="AT185" s="121" t="s">
        <v>138</v>
      </c>
      <c r="AU185" s="121" t="s">
        <v>91</v>
      </c>
      <c r="AV185" s="121" t="s">
        <v>91</v>
      </c>
      <c r="AW185" s="121" t="s">
        <v>101</v>
      </c>
      <c r="AX185" s="121" t="s">
        <v>72</v>
      </c>
      <c r="AY185" s="121" t="s">
        <v>134</v>
      </c>
    </row>
    <row r="186" spans="2:65" s="6" customFormat="1" ht="18.75" customHeight="1" x14ac:dyDescent="0.3">
      <c r="B186" s="126"/>
      <c r="E186" s="127"/>
      <c r="F186" s="203" t="s">
        <v>139</v>
      </c>
      <c r="G186" s="204"/>
      <c r="H186" s="204"/>
      <c r="I186" s="204"/>
      <c r="K186" s="128">
        <v>7</v>
      </c>
      <c r="R186" s="129"/>
      <c r="T186" s="130"/>
      <c r="AA186" s="131"/>
      <c r="AT186" s="127" t="s">
        <v>138</v>
      </c>
      <c r="AU186" s="127" t="s">
        <v>91</v>
      </c>
      <c r="AV186" s="127" t="s">
        <v>137</v>
      </c>
      <c r="AW186" s="127" t="s">
        <v>101</v>
      </c>
      <c r="AX186" s="127" t="s">
        <v>19</v>
      </c>
      <c r="AY186" s="127" t="s">
        <v>134</v>
      </c>
    </row>
    <row r="187" spans="2:65" s="6" customFormat="1" ht="27" customHeight="1" x14ac:dyDescent="0.3">
      <c r="B187" s="19"/>
      <c r="C187" s="132" t="s">
        <v>309</v>
      </c>
      <c r="D187" s="132" t="s">
        <v>223</v>
      </c>
      <c r="E187" s="133" t="s">
        <v>460</v>
      </c>
      <c r="F187" s="207" t="s">
        <v>461</v>
      </c>
      <c r="G187" s="208"/>
      <c r="H187" s="208"/>
      <c r="I187" s="208"/>
      <c r="J187" s="134" t="s">
        <v>234</v>
      </c>
      <c r="K187" s="135">
        <v>5</v>
      </c>
      <c r="L187" s="209">
        <v>0</v>
      </c>
      <c r="M187" s="208"/>
      <c r="N187" s="213">
        <f>ROUND($L$187*$K$187,2)</f>
        <v>0</v>
      </c>
      <c r="O187" s="197"/>
      <c r="P187" s="197"/>
      <c r="Q187" s="197"/>
      <c r="R187" s="20"/>
      <c r="T187" s="116"/>
      <c r="U187" s="25" t="s">
        <v>37</v>
      </c>
      <c r="V187" s="117">
        <v>0</v>
      </c>
      <c r="W187" s="117">
        <f>$V$187*$K$187</f>
        <v>0</v>
      </c>
      <c r="X187" s="117">
        <v>0</v>
      </c>
      <c r="Y187" s="117">
        <f>$X$187*$K$187</f>
        <v>0</v>
      </c>
      <c r="Z187" s="117">
        <v>0</v>
      </c>
      <c r="AA187" s="118">
        <f>$Z$187*$K$187</f>
        <v>0</v>
      </c>
      <c r="AR187" s="6" t="s">
        <v>160</v>
      </c>
      <c r="AT187" s="6" t="s">
        <v>223</v>
      </c>
      <c r="AU187" s="6" t="s">
        <v>91</v>
      </c>
      <c r="AY187" s="6" t="s">
        <v>134</v>
      </c>
      <c r="BE187" s="119">
        <f>IF($U$187="základní",$N$187,0)</f>
        <v>0</v>
      </c>
      <c r="BF187" s="119">
        <f>IF($U$187="snížená",$N$187,0)</f>
        <v>0</v>
      </c>
      <c r="BG187" s="119">
        <f>IF($U$187="zákl. přenesená",$N$187,0)</f>
        <v>0</v>
      </c>
      <c r="BH187" s="119">
        <f>IF($U$187="sníž. přenesená",$N$187,0)</f>
        <v>0</v>
      </c>
      <c r="BI187" s="119">
        <f>IF($U$187="nulová",$N$187,0)</f>
        <v>0</v>
      </c>
      <c r="BJ187" s="6" t="s">
        <v>19</v>
      </c>
      <c r="BK187" s="119">
        <f>ROUND($L$187*$K$187,2)</f>
        <v>0</v>
      </c>
      <c r="BL187" s="6" t="s">
        <v>137</v>
      </c>
      <c r="BM187" s="6" t="s">
        <v>462</v>
      </c>
    </row>
    <row r="188" spans="2:65" s="6" customFormat="1" ht="18.75" customHeight="1" x14ac:dyDescent="0.3">
      <c r="B188" s="120"/>
      <c r="E188" s="121"/>
      <c r="F188" s="201"/>
      <c r="G188" s="202"/>
      <c r="H188" s="202"/>
      <c r="I188" s="202"/>
      <c r="K188" s="122">
        <v>5</v>
      </c>
      <c r="R188" s="123"/>
      <c r="T188" s="124"/>
      <c r="AA188" s="125"/>
      <c r="AT188" s="121" t="s">
        <v>138</v>
      </c>
      <c r="AU188" s="121" t="s">
        <v>91</v>
      </c>
      <c r="AV188" s="121" t="s">
        <v>91</v>
      </c>
      <c r="AW188" s="121" t="s">
        <v>101</v>
      </c>
      <c r="AX188" s="121" t="s">
        <v>72</v>
      </c>
      <c r="AY188" s="121" t="s">
        <v>134</v>
      </c>
    </row>
    <row r="189" spans="2:65" s="6" customFormat="1" ht="18.75" customHeight="1" x14ac:dyDescent="0.3">
      <c r="B189" s="126"/>
      <c r="E189" s="127"/>
      <c r="F189" s="203" t="s">
        <v>139</v>
      </c>
      <c r="G189" s="204"/>
      <c r="H189" s="204"/>
      <c r="I189" s="204"/>
      <c r="K189" s="128">
        <v>5</v>
      </c>
      <c r="R189" s="129"/>
      <c r="T189" s="130"/>
      <c r="AA189" s="131"/>
      <c r="AT189" s="127" t="s">
        <v>138</v>
      </c>
      <c r="AU189" s="127" t="s">
        <v>91</v>
      </c>
      <c r="AV189" s="127" t="s">
        <v>137</v>
      </c>
      <c r="AW189" s="127" t="s">
        <v>101</v>
      </c>
      <c r="AX189" s="127" t="s">
        <v>19</v>
      </c>
      <c r="AY189" s="127" t="s">
        <v>134</v>
      </c>
    </row>
    <row r="190" spans="2:65" s="6" customFormat="1" ht="27" customHeight="1" x14ac:dyDescent="0.3">
      <c r="B190" s="19"/>
      <c r="C190" s="132" t="s">
        <v>310</v>
      </c>
      <c r="D190" s="132" t="s">
        <v>223</v>
      </c>
      <c r="E190" s="133" t="s">
        <v>463</v>
      </c>
      <c r="F190" s="207" t="s">
        <v>464</v>
      </c>
      <c r="G190" s="208"/>
      <c r="H190" s="208"/>
      <c r="I190" s="208"/>
      <c r="J190" s="134" t="s">
        <v>234</v>
      </c>
      <c r="K190" s="135">
        <v>2</v>
      </c>
      <c r="L190" s="209">
        <v>0</v>
      </c>
      <c r="M190" s="208"/>
      <c r="N190" s="213">
        <f>ROUND($L$190*$K$190,2)</f>
        <v>0</v>
      </c>
      <c r="O190" s="197"/>
      <c r="P190" s="197"/>
      <c r="Q190" s="197"/>
      <c r="R190" s="20"/>
      <c r="T190" s="116"/>
      <c r="U190" s="25" t="s">
        <v>37</v>
      </c>
      <c r="V190" s="117">
        <v>0</v>
      </c>
      <c r="W190" s="117">
        <f>$V$190*$K$190</f>
        <v>0</v>
      </c>
      <c r="X190" s="117">
        <v>0</v>
      </c>
      <c r="Y190" s="117">
        <f>$X$190*$K$190</f>
        <v>0</v>
      </c>
      <c r="Z190" s="117">
        <v>0</v>
      </c>
      <c r="AA190" s="118">
        <f>$Z$190*$K$190</f>
        <v>0</v>
      </c>
      <c r="AR190" s="6" t="s">
        <v>160</v>
      </c>
      <c r="AT190" s="6" t="s">
        <v>223</v>
      </c>
      <c r="AU190" s="6" t="s">
        <v>91</v>
      </c>
      <c r="AY190" s="6" t="s">
        <v>134</v>
      </c>
      <c r="BE190" s="119">
        <f>IF($U$190="základní",$N$190,0)</f>
        <v>0</v>
      </c>
      <c r="BF190" s="119">
        <f>IF($U$190="snížená",$N$190,0)</f>
        <v>0</v>
      </c>
      <c r="BG190" s="119">
        <f>IF($U$190="zákl. přenesená",$N$190,0)</f>
        <v>0</v>
      </c>
      <c r="BH190" s="119">
        <f>IF($U$190="sníž. přenesená",$N$190,0)</f>
        <v>0</v>
      </c>
      <c r="BI190" s="119">
        <f>IF($U$190="nulová",$N$190,0)</f>
        <v>0</v>
      </c>
      <c r="BJ190" s="6" t="s">
        <v>19</v>
      </c>
      <c r="BK190" s="119">
        <f>ROUND($L$190*$K$190,2)</f>
        <v>0</v>
      </c>
      <c r="BL190" s="6" t="s">
        <v>137</v>
      </c>
      <c r="BM190" s="6" t="s">
        <v>465</v>
      </c>
    </row>
    <row r="191" spans="2:65" s="6" customFormat="1" ht="18.75" customHeight="1" x14ac:dyDescent="0.3">
      <c r="B191" s="120"/>
      <c r="E191" s="121"/>
      <c r="F191" s="201"/>
      <c r="G191" s="202"/>
      <c r="H191" s="202"/>
      <c r="I191" s="202"/>
      <c r="K191" s="122">
        <v>2</v>
      </c>
      <c r="R191" s="123"/>
      <c r="T191" s="124"/>
      <c r="AA191" s="125"/>
      <c r="AT191" s="121" t="s">
        <v>138</v>
      </c>
      <c r="AU191" s="121" t="s">
        <v>91</v>
      </c>
      <c r="AV191" s="121" t="s">
        <v>91</v>
      </c>
      <c r="AW191" s="121" t="s">
        <v>101</v>
      </c>
      <c r="AX191" s="121" t="s">
        <v>72</v>
      </c>
      <c r="AY191" s="121" t="s">
        <v>134</v>
      </c>
    </row>
    <row r="192" spans="2:65" s="6" customFormat="1" ht="18.75" customHeight="1" x14ac:dyDescent="0.3">
      <c r="B192" s="126"/>
      <c r="E192" s="127"/>
      <c r="F192" s="203" t="s">
        <v>139</v>
      </c>
      <c r="G192" s="204"/>
      <c r="H192" s="204"/>
      <c r="I192" s="204"/>
      <c r="K192" s="128">
        <v>2</v>
      </c>
      <c r="R192" s="129"/>
      <c r="T192" s="130"/>
      <c r="AA192" s="131"/>
      <c r="AT192" s="127" t="s">
        <v>138</v>
      </c>
      <c r="AU192" s="127" t="s">
        <v>91</v>
      </c>
      <c r="AV192" s="127" t="s">
        <v>137</v>
      </c>
      <c r="AW192" s="127" t="s">
        <v>101</v>
      </c>
      <c r="AX192" s="127" t="s">
        <v>19</v>
      </c>
      <c r="AY192" s="127" t="s">
        <v>134</v>
      </c>
    </row>
    <row r="193" spans="2:65" s="6" customFormat="1" ht="27" customHeight="1" x14ac:dyDescent="0.3">
      <c r="B193" s="19"/>
      <c r="C193" s="112" t="s">
        <v>311</v>
      </c>
      <c r="D193" s="112" t="s">
        <v>135</v>
      </c>
      <c r="E193" s="113" t="s">
        <v>466</v>
      </c>
      <c r="F193" s="193" t="s">
        <v>467</v>
      </c>
      <c r="G193" s="194"/>
      <c r="H193" s="194"/>
      <c r="I193" s="194"/>
      <c r="J193" s="114" t="s">
        <v>238</v>
      </c>
      <c r="K193" s="115">
        <v>2</v>
      </c>
      <c r="L193" s="195">
        <v>0</v>
      </c>
      <c r="M193" s="194"/>
      <c r="N193" s="196">
        <f>ROUND($L$193*$K$193,2)</f>
        <v>0</v>
      </c>
      <c r="O193" s="197"/>
      <c r="P193" s="197"/>
      <c r="Q193" s="197"/>
      <c r="R193" s="20"/>
      <c r="T193" s="116"/>
      <c r="U193" s="25" t="s">
        <v>37</v>
      </c>
      <c r="V193" s="117">
        <v>0</v>
      </c>
      <c r="W193" s="117">
        <f>$V$193*$K$193</f>
        <v>0</v>
      </c>
      <c r="X193" s="117">
        <v>0</v>
      </c>
      <c r="Y193" s="117">
        <f>$X$193*$K$193</f>
        <v>0</v>
      </c>
      <c r="Z193" s="117">
        <v>0</v>
      </c>
      <c r="AA193" s="118">
        <f>$Z$193*$K$193</f>
        <v>0</v>
      </c>
      <c r="AR193" s="6" t="s">
        <v>137</v>
      </c>
      <c r="AT193" s="6" t="s">
        <v>135</v>
      </c>
      <c r="AU193" s="6" t="s">
        <v>91</v>
      </c>
      <c r="AY193" s="6" t="s">
        <v>134</v>
      </c>
      <c r="BE193" s="119">
        <f>IF($U$193="základní",$N$193,0)</f>
        <v>0</v>
      </c>
      <c r="BF193" s="119">
        <f>IF($U$193="snížená",$N$193,0)</f>
        <v>0</v>
      </c>
      <c r="BG193" s="119">
        <f>IF($U$193="zákl. přenesená",$N$193,0)</f>
        <v>0</v>
      </c>
      <c r="BH193" s="119">
        <f>IF($U$193="sníž. přenesená",$N$193,0)</f>
        <v>0</v>
      </c>
      <c r="BI193" s="119">
        <f>IF($U$193="nulová",$N$193,0)</f>
        <v>0</v>
      </c>
      <c r="BJ193" s="6" t="s">
        <v>19</v>
      </c>
      <c r="BK193" s="119">
        <f>ROUND($L$193*$K$193,2)</f>
        <v>0</v>
      </c>
      <c r="BL193" s="6" t="s">
        <v>137</v>
      </c>
      <c r="BM193" s="6" t="s">
        <v>468</v>
      </c>
    </row>
    <row r="194" spans="2:65" s="6" customFormat="1" ht="18.75" customHeight="1" x14ac:dyDescent="0.3">
      <c r="B194" s="120"/>
      <c r="E194" s="121"/>
      <c r="F194" s="201"/>
      <c r="G194" s="202"/>
      <c r="H194" s="202"/>
      <c r="I194" s="202"/>
      <c r="K194" s="122">
        <v>2</v>
      </c>
      <c r="R194" s="123"/>
      <c r="T194" s="124"/>
      <c r="AA194" s="125"/>
      <c r="AT194" s="121" t="s">
        <v>138</v>
      </c>
      <c r="AU194" s="121" t="s">
        <v>91</v>
      </c>
      <c r="AV194" s="121" t="s">
        <v>91</v>
      </c>
      <c r="AW194" s="121" t="s">
        <v>101</v>
      </c>
      <c r="AX194" s="121" t="s">
        <v>72</v>
      </c>
      <c r="AY194" s="121" t="s">
        <v>134</v>
      </c>
    </row>
    <row r="195" spans="2:65" s="6" customFormat="1" ht="18.75" customHeight="1" x14ac:dyDescent="0.3">
      <c r="B195" s="126"/>
      <c r="E195" s="127"/>
      <c r="F195" s="203" t="s">
        <v>139</v>
      </c>
      <c r="G195" s="204"/>
      <c r="H195" s="204"/>
      <c r="I195" s="204"/>
      <c r="K195" s="128">
        <v>2</v>
      </c>
      <c r="R195" s="129"/>
      <c r="T195" s="130"/>
      <c r="AA195" s="131"/>
      <c r="AT195" s="127" t="s">
        <v>138</v>
      </c>
      <c r="AU195" s="127" t="s">
        <v>91</v>
      </c>
      <c r="AV195" s="127" t="s">
        <v>137</v>
      </c>
      <c r="AW195" s="127" t="s">
        <v>101</v>
      </c>
      <c r="AX195" s="127" t="s">
        <v>19</v>
      </c>
      <c r="AY195" s="127" t="s">
        <v>134</v>
      </c>
    </row>
    <row r="196" spans="2:65" s="6" customFormat="1" ht="27" customHeight="1" x14ac:dyDescent="0.3">
      <c r="B196" s="19"/>
      <c r="C196" s="112" t="s">
        <v>312</v>
      </c>
      <c r="D196" s="112" t="s">
        <v>135</v>
      </c>
      <c r="E196" s="113" t="s">
        <v>469</v>
      </c>
      <c r="F196" s="193" t="s">
        <v>470</v>
      </c>
      <c r="G196" s="194"/>
      <c r="H196" s="194"/>
      <c r="I196" s="194"/>
      <c r="J196" s="114" t="s">
        <v>238</v>
      </c>
      <c r="K196" s="115">
        <v>1</v>
      </c>
      <c r="L196" s="195">
        <v>0</v>
      </c>
      <c r="M196" s="194"/>
      <c r="N196" s="196">
        <f>ROUND($L$196*$K$196,2)</f>
        <v>0</v>
      </c>
      <c r="O196" s="197"/>
      <c r="P196" s="197"/>
      <c r="Q196" s="197"/>
      <c r="R196" s="20"/>
      <c r="T196" s="116"/>
      <c r="U196" s="25" t="s">
        <v>37</v>
      </c>
      <c r="V196" s="117">
        <v>0</v>
      </c>
      <c r="W196" s="117">
        <f>$V$196*$K$196</f>
        <v>0</v>
      </c>
      <c r="X196" s="117">
        <v>0</v>
      </c>
      <c r="Y196" s="117">
        <f>$X$196*$K$196</f>
        <v>0</v>
      </c>
      <c r="Z196" s="117">
        <v>0</v>
      </c>
      <c r="AA196" s="118">
        <f>$Z$196*$K$196</f>
        <v>0</v>
      </c>
      <c r="AR196" s="6" t="s">
        <v>137</v>
      </c>
      <c r="AT196" s="6" t="s">
        <v>135</v>
      </c>
      <c r="AU196" s="6" t="s">
        <v>91</v>
      </c>
      <c r="AY196" s="6" t="s">
        <v>134</v>
      </c>
      <c r="BE196" s="119">
        <f>IF($U$196="základní",$N$196,0)</f>
        <v>0</v>
      </c>
      <c r="BF196" s="119">
        <f>IF($U$196="snížená",$N$196,0)</f>
        <v>0</v>
      </c>
      <c r="BG196" s="119">
        <f>IF($U$196="zákl. přenesená",$N$196,0)</f>
        <v>0</v>
      </c>
      <c r="BH196" s="119">
        <f>IF($U$196="sníž. přenesená",$N$196,0)</f>
        <v>0</v>
      </c>
      <c r="BI196" s="119">
        <f>IF($U$196="nulová",$N$196,0)</f>
        <v>0</v>
      </c>
      <c r="BJ196" s="6" t="s">
        <v>19</v>
      </c>
      <c r="BK196" s="119">
        <f>ROUND($L$196*$K$196,2)</f>
        <v>0</v>
      </c>
      <c r="BL196" s="6" t="s">
        <v>137</v>
      </c>
      <c r="BM196" s="6" t="s">
        <v>471</v>
      </c>
    </row>
    <row r="197" spans="2:65" s="6" customFormat="1" ht="18.75" customHeight="1" x14ac:dyDescent="0.3">
      <c r="B197" s="120"/>
      <c r="E197" s="121"/>
      <c r="F197" s="201"/>
      <c r="G197" s="202"/>
      <c r="H197" s="202"/>
      <c r="I197" s="202"/>
      <c r="K197" s="122">
        <v>1</v>
      </c>
      <c r="R197" s="123"/>
      <c r="T197" s="124"/>
      <c r="AA197" s="125"/>
      <c r="AT197" s="121" t="s">
        <v>138</v>
      </c>
      <c r="AU197" s="121" t="s">
        <v>91</v>
      </c>
      <c r="AV197" s="121" t="s">
        <v>91</v>
      </c>
      <c r="AW197" s="121" t="s">
        <v>101</v>
      </c>
      <c r="AX197" s="121" t="s">
        <v>72</v>
      </c>
      <c r="AY197" s="121" t="s">
        <v>134</v>
      </c>
    </row>
    <row r="198" spans="2:65" s="6" customFormat="1" ht="18.75" customHeight="1" x14ac:dyDescent="0.3">
      <c r="B198" s="126"/>
      <c r="E198" s="127"/>
      <c r="F198" s="203" t="s">
        <v>139</v>
      </c>
      <c r="G198" s="204"/>
      <c r="H198" s="204"/>
      <c r="I198" s="204"/>
      <c r="K198" s="128">
        <v>1</v>
      </c>
      <c r="R198" s="129"/>
      <c r="T198" s="130"/>
      <c r="AA198" s="131"/>
      <c r="AT198" s="127" t="s">
        <v>138</v>
      </c>
      <c r="AU198" s="127" t="s">
        <v>91</v>
      </c>
      <c r="AV198" s="127" t="s">
        <v>137</v>
      </c>
      <c r="AW198" s="127" t="s">
        <v>101</v>
      </c>
      <c r="AX198" s="127" t="s">
        <v>19</v>
      </c>
      <c r="AY198" s="127" t="s">
        <v>134</v>
      </c>
    </row>
    <row r="199" spans="2:65" s="6" customFormat="1" ht="27" customHeight="1" x14ac:dyDescent="0.3">
      <c r="B199" s="19"/>
      <c r="C199" s="112" t="s">
        <v>313</v>
      </c>
      <c r="D199" s="112" t="s">
        <v>135</v>
      </c>
      <c r="E199" s="113" t="s">
        <v>472</v>
      </c>
      <c r="F199" s="193" t="s">
        <v>473</v>
      </c>
      <c r="G199" s="194"/>
      <c r="H199" s="194"/>
      <c r="I199" s="194"/>
      <c r="J199" s="114" t="s">
        <v>238</v>
      </c>
      <c r="K199" s="115">
        <v>1</v>
      </c>
      <c r="L199" s="195">
        <v>0</v>
      </c>
      <c r="M199" s="194"/>
      <c r="N199" s="196">
        <f>ROUND($L$199*$K$199,2)</f>
        <v>0</v>
      </c>
      <c r="O199" s="197"/>
      <c r="P199" s="197"/>
      <c r="Q199" s="197"/>
      <c r="R199" s="20"/>
      <c r="T199" s="116"/>
      <c r="U199" s="25" t="s">
        <v>37</v>
      </c>
      <c r="V199" s="117">
        <v>0</v>
      </c>
      <c r="W199" s="117">
        <f>$V$199*$K$199</f>
        <v>0</v>
      </c>
      <c r="X199" s="117">
        <v>0</v>
      </c>
      <c r="Y199" s="117">
        <f>$X$199*$K$199</f>
        <v>0</v>
      </c>
      <c r="Z199" s="117">
        <v>0</v>
      </c>
      <c r="AA199" s="118">
        <f>$Z$199*$K$199</f>
        <v>0</v>
      </c>
      <c r="AR199" s="6" t="s">
        <v>137</v>
      </c>
      <c r="AT199" s="6" t="s">
        <v>135</v>
      </c>
      <c r="AU199" s="6" t="s">
        <v>91</v>
      </c>
      <c r="AY199" s="6" t="s">
        <v>134</v>
      </c>
      <c r="BE199" s="119">
        <f>IF($U$199="základní",$N$199,0)</f>
        <v>0</v>
      </c>
      <c r="BF199" s="119">
        <f>IF($U$199="snížená",$N$199,0)</f>
        <v>0</v>
      </c>
      <c r="BG199" s="119">
        <f>IF($U$199="zákl. přenesená",$N$199,0)</f>
        <v>0</v>
      </c>
      <c r="BH199" s="119">
        <f>IF($U$199="sníž. přenesená",$N$199,0)</f>
        <v>0</v>
      </c>
      <c r="BI199" s="119">
        <f>IF($U$199="nulová",$N$199,0)</f>
        <v>0</v>
      </c>
      <c r="BJ199" s="6" t="s">
        <v>19</v>
      </c>
      <c r="BK199" s="119">
        <f>ROUND($L$199*$K$199,2)</f>
        <v>0</v>
      </c>
      <c r="BL199" s="6" t="s">
        <v>137</v>
      </c>
      <c r="BM199" s="6" t="s">
        <v>474</v>
      </c>
    </row>
    <row r="200" spans="2:65" s="6" customFormat="1" ht="18.75" customHeight="1" x14ac:dyDescent="0.3">
      <c r="B200" s="120"/>
      <c r="E200" s="121"/>
      <c r="F200" s="201"/>
      <c r="G200" s="202"/>
      <c r="H200" s="202"/>
      <c r="I200" s="202"/>
      <c r="K200" s="122">
        <v>1</v>
      </c>
      <c r="R200" s="123"/>
      <c r="T200" s="124"/>
      <c r="AA200" s="125"/>
      <c r="AT200" s="121" t="s">
        <v>138</v>
      </c>
      <c r="AU200" s="121" t="s">
        <v>91</v>
      </c>
      <c r="AV200" s="121" t="s">
        <v>91</v>
      </c>
      <c r="AW200" s="121" t="s">
        <v>101</v>
      </c>
      <c r="AX200" s="121" t="s">
        <v>72</v>
      </c>
      <c r="AY200" s="121" t="s">
        <v>134</v>
      </c>
    </row>
    <row r="201" spans="2:65" s="6" customFormat="1" ht="18.75" customHeight="1" x14ac:dyDescent="0.3">
      <c r="B201" s="126"/>
      <c r="E201" s="127"/>
      <c r="F201" s="203" t="s">
        <v>139</v>
      </c>
      <c r="G201" s="204"/>
      <c r="H201" s="204"/>
      <c r="I201" s="204"/>
      <c r="K201" s="128">
        <v>1</v>
      </c>
      <c r="R201" s="129"/>
      <c r="T201" s="130"/>
      <c r="AA201" s="131"/>
      <c r="AT201" s="127" t="s">
        <v>138</v>
      </c>
      <c r="AU201" s="127" t="s">
        <v>91</v>
      </c>
      <c r="AV201" s="127" t="s">
        <v>137</v>
      </c>
      <c r="AW201" s="127" t="s">
        <v>101</v>
      </c>
      <c r="AX201" s="127" t="s">
        <v>19</v>
      </c>
      <c r="AY201" s="127" t="s">
        <v>134</v>
      </c>
    </row>
    <row r="202" spans="2:65" s="6" customFormat="1" ht="27" customHeight="1" x14ac:dyDescent="0.3">
      <c r="B202" s="19"/>
      <c r="C202" s="112" t="s">
        <v>314</v>
      </c>
      <c r="D202" s="112" t="s">
        <v>135</v>
      </c>
      <c r="E202" s="113" t="s">
        <v>475</v>
      </c>
      <c r="F202" s="193" t="s">
        <v>476</v>
      </c>
      <c r="G202" s="194"/>
      <c r="H202" s="194"/>
      <c r="I202" s="194"/>
      <c r="J202" s="114" t="s">
        <v>238</v>
      </c>
      <c r="K202" s="115">
        <v>1</v>
      </c>
      <c r="L202" s="195">
        <v>0</v>
      </c>
      <c r="M202" s="194"/>
      <c r="N202" s="196">
        <f>ROUND($L$202*$K$202,2)</f>
        <v>0</v>
      </c>
      <c r="O202" s="197"/>
      <c r="P202" s="197"/>
      <c r="Q202" s="197"/>
      <c r="R202" s="20"/>
      <c r="T202" s="116"/>
      <c r="U202" s="25" t="s">
        <v>37</v>
      </c>
      <c r="V202" s="117">
        <v>0</v>
      </c>
      <c r="W202" s="117">
        <f>$V$202*$K$202</f>
        <v>0</v>
      </c>
      <c r="X202" s="117">
        <v>0</v>
      </c>
      <c r="Y202" s="117">
        <f>$X$202*$K$202</f>
        <v>0</v>
      </c>
      <c r="Z202" s="117">
        <v>0</v>
      </c>
      <c r="AA202" s="118">
        <f>$Z$202*$K$202</f>
        <v>0</v>
      </c>
      <c r="AR202" s="6" t="s">
        <v>137</v>
      </c>
      <c r="AT202" s="6" t="s">
        <v>135</v>
      </c>
      <c r="AU202" s="6" t="s">
        <v>91</v>
      </c>
      <c r="AY202" s="6" t="s">
        <v>134</v>
      </c>
      <c r="BE202" s="119">
        <f>IF($U$202="základní",$N$202,0)</f>
        <v>0</v>
      </c>
      <c r="BF202" s="119">
        <f>IF($U$202="snížená",$N$202,0)</f>
        <v>0</v>
      </c>
      <c r="BG202" s="119">
        <f>IF($U$202="zákl. přenesená",$N$202,0)</f>
        <v>0</v>
      </c>
      <c r="BH202" s="119">
        <f>IF($U$202="sníž. přenesená",$N$202,0)</f>
        <v>0</v>
      </c>
      <c r="BI202" s="119">
        <f>IF($U$202="nulová",$N$202,0)</f>
        <v>0</v>
      </c>
      <c r="BJ202" s="6" t="s">
        <v>19</v>
      </c>
      <c r="BK202" s="119">
        <f>ROUND($L$202*$K$202,2)</f>
        <v>0</v>
      </c>
      <c r="BL202" s="6" t="s">
        <v>137</v>
      </c>
      <c r="BM202" s="6" t="s">
        <v>477</v>
      </c>
    </row>
    <row r="203" spans="2:65" s="6" customFormat="1" ht="18.75" customHeight="1" x14ac:dyDescent="0.3">
      <c r="B203" s="120"/>
      <c r="E203" s="121"/>
      <c r="F203" s="201"/>
      <c r="G203" s="202"/>
      <c r="H203" s="202"/>
      <c r="I203" s="202"/>
      <c r="K203" s="122">
        <v>1</v>
      </c>
      <c r="R203" s="123"/>
      <c r="T203" s="124"/>
      <c r="AA203" s="125"/>
      <c r="AT203" s="121" t="s">
        <v>138</v>
      </c>
      <c r="AU203" s="121" t="s">
        <v>91</v>
      </c>
      <c r="AV203" s="121" t="s">
        <v>91</v>
      </c>
      <c r="AW203" s="121" t="s">
        <v>101</v>
      </c>
      <c r="AX203" s="121" t="s">
        <v>72</v>
      </c>
      <c r="AY203" s="121" t="s">
        <v>134</v>
      </c>
    </row>
    <row r="204" spans="2:65" s="6" customFormat="1" ht="18.75" customHeight="1" x14ac:dyDescent="0.3">
      <c r="B204" s="126"/>
      <c r="E204" s="127"/>
      <c r="F204" s="203" t="s">
        <v>139</v>
      </c>
      <c r="G204" s="204"/>
      <c r="H204" s="204"/>
      <c r="I204" s="204"/>
      <c r="K204" s="128">
        <v>1</v>
      </c>
      <c r="R204" s="129"/>
      <c r="T204" s="130"/>
      <c r="AA204" s="131"/>
      <c r="AT204" s="127" t="s">
        <v>138</v>
      </c>
      <c r="AU204" s="127" t="s">
        <v>91</v>
      </c>
      <c r="AV204" s="127" t="s">
        <v>137</v>
      </c>
      <c r="AW204" s="127" t="s">
        <v>101</v>
      </c>
      <c r="AX204" s="127" t="s">
        <v>19</v>
      </c>
      <c r="AY204" s="127" t="s">
        <v>134</v>
      </c>
    </row>
    <row r="205" spans="2:65" s="6" customFormat="1" ht="27" customHeight="1" x14ac:dyDescent="0.3">
      <c r="B205" s="19"/>
      <c r="C205" s="112" t="s">
        <v>315</v>
      </c>
      <c r="D205" s="112" t="s">
        <v>135</v>
      </c>
      <c r="E205" s="113" t="s">
        <v>478</v>
      </c>
      <c r="F205" s="193" t="s">
        <v>479</v>
      </c>
      <c r="G205" s="194"/>
      <c r="H205" s="194"/>
      <c r="I205" s="194"/>
      <c r="J205" s="114" t="s">
        <v>238</v>
      </c>
      <c r="K205" s="115">
        <v>2</v>
      </c>
      <c r="L205" s="195">
        <v>0</v>
      </c>
      <c r="M205" s="194"/>
      <c r="N205" s="196">
        <f>ROUND($L$205*$K$205,2)</f>
        <v>0</v>
      </c>
      <c r="O205" s="197"/>
      <c r="P205" s="197"/>
      <c r="Q205" s="197"/>
      <c r="R205" s="20"/>
      <c r="T205" s="116"/>
      <c r="U205" s="25" t="s">
        <v>37</v>
      </c>
      <c r="V205" s="117">
        <v>0</v>
      </c>
      <c r="W205" s="117">
        <f>$V$205*$K$205</f>
        <v>0</v>
      </c>
      <c r="X205" s="117">
        <v>0</v>
      </c>
      <c r="Y205" s="117">
        <f>$X$205*$K$205</f>
        <v>0</v>
      </c>
      <c r="Z205" s="117">
        <v>0</v>
      </c>
      <c r="AA205" s="118">
        <f>$Z$205*$K$205</f>
        <v>0</v>
      </c>
      <c r="AR205" s="6" t="s">
        <v>137</v>
      </c>
      <c r="AT205" s="6" t="s">
        <v>135</v>
      </c>
      <c r="AU205" s="6" t="s">
        <v>91</v>
      </c>
      <c r="AY205" s="6" t="s">
        <v>134</v>
      </c>
      <c r="BE205" s="119">
        <f>IF($U$205="základní",$N$205,0)</f>
        <v>0</v>
      </c>
      <c r="BF205" s="119">
        <f>IF($U$205="snížená",$N$205,0)</f>
        <v>0</v>
      </c>
      <c r="BG205" s="119">
        <f>IF($U$205="zákl. přenesená",$N$205,0)</f>
        <v>0</v>
      </c>
      <c r="BH205" s="119">
        <f>IF($U$205="sníž. přenesená",$N$205,0)</f>
        <v>0</v>
      </c>
      <c r="BI205" s="119">
        <f>IF($U$205="nulová",$N$205,0)</f>
        <v>0</v>
      </c>
      <c r="BJ205" s="6" t="s">
        <v>19</v>
      </c>
      <c r="BK205" s="119">
        <f>ROUND($L$205*$K$205,2)</f>
        <v>0</v>
      </c>
      <c r="BL205" s="6" t="s">
        <v>137</v>
      </c>
      <c r="BM205" s="6" t="s">
        <v>480</v>
      </c>
    </row>
    <row r="206" spans="2:65" s="6" customFormat="1" ht="18.75" customHeight="1" x14ac:dyDescent="0.3">
      <c r="B206" s="120"/>
      <c r="E206" s="121"/>
      <c r="F206" s="201"/>
      <c r="G206" s="202"/>
      <c r="H206" s="202"/>
      <c r="I206" s="202"/>
      <c r="K206" s="122">
        <v>2</v>
      </c>
      <c r="R206" s="123"/>
      <c r="T206" s="124"/>
      <c r="AA206" s="125"/>
      <c r="AT206" s="121" t="s">
        <v>138</v>
      </c>
      <c r="AU206" s="121" t="s">
        <v>91</v>
      </c>
      <c r="AV206" s="121" t="s">
        <v>91</v>
      </c>
      <c r="AW206" s="121" t="s">
        <v>101</v>
      </c>
      <c r="AX206" s="121" t="s">
        <v>72</v>
      </c>
      <c r="AY206" s="121" t="s">
        <v>134</v>
      </c>
    </row>
    <row r="207" spans="2:65" s="6" customFormat="1" ht="18.75" customHeight="1" x14ac:dyDescent="0.3">
      <c r="B207" s="126"/>
      <c r="E207" s="127"/>
      <c r="F207" s="203" t="s">
        <v>139</v>
      </c>
      <c r="G207" s="204"/>
      <c r="H207" s="204"/>
      <c r="I207" s="204"/>
      <c r="K207" s="128">
        <v>2</v>
      </c>
      <c r="R207" s="129"/>
      <c r="T207" s="130"/>
      <c r="AA207" s="131"/>
      <c r="AT207" s="127" t="s">
        <v>138</v>
      </c>
      <c r="AU207" s="127" t="s">
        <v>91</v>
      </c>
      <c r="AV207" s="127" t="s">
        <v>137</v>
      </c>
      <c r="AW207" s="127" t="s">
        <v>101</v>
      </c>
      <c r="AX207" s="127" t="s">
        <v>19</v>
      </c>
      <c r="AY207" s="127" t="s">
        <v>134</v>
      </c>
    </row>
    <row r="208" spans="2:65" s="6" customFormat="1" ht="27" customHeight="1" x14ac:dyDescent="0.3">
      <c r="B208" s="19"/>
      <c r="C208" s="112" t="s">
        <v>316</v>
      </c>
      <c r="D208" s="112" t="s">
        <v>135</v>
      </c>
      <c r="E208" s="113" t="s">
        <v>481</v>
      </c>
      <c r="F208" s="193" t="s">
        <v>482</v>
      </c>
      <c r="G208" s="194"/>
      <c r="H208" s="194"/>
      <c r="I208" s="194"/>
      <c r="J208" s="114" t="s">
        <v>238</v>
      </c>
      <c r="K208" s="115">
        <v>8</v>
      </c>
      <c r="L208" s="195">
        <v>0</v>
      </c>
      <c r="M208" s="194"/>
      <c r="N208" s="196">
        <f>ROUND($L$208*$K$208,2)</f>
        <v>0</v>
      </c>
      <c r="O208" s="197"/>
      <c r="P208" s="197"/>
      <c r="Q208" s="197"/>
      <c r="R208" s="20"/>
      <c r="T208" s="116"/>
      <c r="U208" s="25" t="s">
        <v>37</v>
      </c>
      <c r="V208" s="117">
        <v>0</v>
      </c>
      <c r="W208" s="117">
        <f>$V$208*$K$208</f>
        <v>0</v>
      </c>
      <c r="X208" s="117">
        <v>0</v>
      </c>
      <c r="Y208" s="117">
        <f>$X$208*$K$208</f>
        <v>0</v>
      </c>
      <c r="Z208" s="117">
        <v>0</v>
      </c>
      <c r="AA208" s="118">
        <f>$Z$208*$K$208</f>
        <v>0</v>
      </c>
      <c r="AR208" s="6" t="s">
        <v>137</v>
      </c>
      <c r="AT208" s="6" t="s">
        <v>135</v>
      </c>
      <c r="AU208" s="6" t="s">
        <v>91</v>
      </c>
      <c r="AY208" s="6" t="s">
        <v>134</v>
      </c>
      <c r="BE208" s="119">
        <f>IF($U$208="základní",$N$208,0)</f>
        <v>0</v>
      </c>
      <c r="BF208" s="119">
        <f>IF($U$208="snížená",$N$208,0)</f>
        <v>0</v>
      </c>
      <c r="BG208" s="119">
        <f>IF($U$208="zákl. přenesená",$N$208,0)</f>
        <v>0</v>
      </c>
      <c r="BH208" s="119">
        <f>IF($U$208="sníž. přenesená",$N$208,0)</f>
        <v>0</v>
      </c>
      <c r="BI208" s="119">
        <f>IF($U$208="nulová",$N$208,0)</f>
        <v>0</v>
      </c>
      <c r="BJ208" s="6" t="s">
        <v>19</v>
      </c>
      <c r="BK208" s="119">
        <f>ROUND($L$208*$K$208,2)</f>
        <v>0</v>
      </c>
      <c r="BL208" s="6" t="s">
        <v>137</v>
      </c>
      <c r="BM208" s="6" t="s">
        <v>483</v>
      </c>
    </row>
    <row r="209" spans="2:65" s="6" customFormat="1" ht="18.75" customHeight="1" x14ac:dyDescent="0.3">
      <c r="B209" s="120"/>
      <c r="E209" s="121"/>
      <c r="F209" s="201"/>
      <c r="G209" s="202"/>
      <c r="H209" s="202"/>
      <c r="I209" s="202"/>
      <c r="K209" s="122">
        <v>8</v>
      </c>
      <c r="N209" s="146"/>
      <c r="O209" s="146"/>
      <c r="P209" s="146"/>
      <c r="Q209" s="146"/>
      <c r="R209" s="123"/>
      <c r="T209" s="124"/>
      <c r="AA209" s="125"/>
      <c r="AT209" s="121" t="s">
        <v>138</v>
      </c>
      <c r="AU209" s="121" t="s">
        <v>91</v>
      </c>
      <c r="AV209" s="121" t="s">
        <v>91</v>
      </c>
      <c r="AW209" s="121" t="s">
        <v>101</v>
      </c>
      <c r="AX209" s="121" t="s">
        <v>72</v>
      </c>
      <c r="AY209" s="121" t="s">
        <v>134</v>
      </c>
    </row>
    <row r="210" spans="2:65" s="6" customFormat="1" ht="18.75" customHeight="1" x14ac:dyDescent="0.3">
      <c r="B210" s="126"/>
      <c r="E210" s="127"/>
      <c r="F210" s="203" t="s">
        <v>139</v>
      </c>
      <c r="G210" s="204"/>
      <c r="H210" s="204"/>
      <c r="I210" s="204"/>
      <c r="K210" s="128">
        <v>8</v>
      </c>
      <c r="N210" s="146"/>
      <c r="O210" s="146"/>
      <c r="P210" s="146"/>
      <c r="Q210" s="146"/>
      <c r="R210" s="129"/>
      <c r="T210" s="130"/>
      <c r="AA210" s="131"/>
      <c r="AT210" s="127" t="s">
        <v>138</v>
      </c>
      <c r="AU210" s="127" t="s">
        <v>91</v>
      </c>
      <c r="AV210" s="127" t="s">
        <v>137</v>
      </c>
      <c r="AW210" s="127" t="s">
        <v>101</v>
      </c>
      <c r="AX210" s="127" t="s">
        <v>19</v>
      </c>
      <c r="AY210" s="127" t="s">
        <v>134</v>
      </c>
    </row>
    <row r="211" spans="2:65" s="6" customFormat="1" ht="15.75" customHeight="1" x14ac:dyDescent="0.3">
      <c r="B211" s="19"/>
      <c r="C211" s="132" t="s">
        <v>318</v>
      </c>
      <c r="D211" s="132" t="s">
        <v>223</v>
      </c>
      <c r="E211" s="133" t="s">
        <v>484</v>
      </c>
      <c r="F211" s="207" t="s">
        <v>485</v>
      </c>
      <c r="G211" s="208"/>
      <c r="H211" s="208"/>
      <c r="I211" s="208"/>
      <c r="J211" s="134" t="s">
        <v>234</v>
      </c>
      <c r="K211" s="135">
        <v>8</v>
      </c>
      <c r="L211" s="209">
        <v>0</v>
      </c>
      <c r="M211" s="208"/>
      <c r="N211" s="213">
        <f>ROUND($L$211*$K$211,2)</f>
        <v>0</v>
      </c>
      <c r="O211" s="197"/>
      <c r="P211" s="197"/>
      <c r="Q211" s="197"/>
      <c r="R211" s="20"/>
      <c r="T211" s="116"/>
      <c r="U211" s="25" t="s">
        <v>37</v>
      </c>
      <c r="V211" s="117">
        <v>0</v>
      </c>
      <c r="W211" s="117">
        <f>$V$211*$K$211</f>
        <v>0</v>
      </c>
      <c r="X211" s="117">
        <v>0</v>
      </c>
      <c r="Y211" s="117">
        <f>$X$211*$K$211</f>
        <v>0</v>
      </c>
      <c r="Z211" s="117">
        <v>0</v>
      </c>
      <c r="AA211" s="118">
        <f>$Z$211*$K$211</f>
        <v>0</v>
      </c>
      <c r="AR211" s="6" t="s">
        <v>160</v>
      </c>
      <c r="AT211" s="6" t="s">
        <v>223</v>
      </c>
      <c r="AU211" s="6" t="s">
        <v>91</v>
      </c>
      <c r="AY211" s="6" t="s">
        <v>134</v>
      </c>
      <c r="BE211" s="119">
        <f>IF($U$211="základní",$N$211,0)</f>
        <v>0</v>
      </c>
      <c r="BF211" s="119">
        <f>IF($U$211="snížená",$N$211,0)</f>
        <v>0</v>
      </c>
      <c r="BG211" s="119">
        <f>IF($U$211="zákl. přenesená",$N$211,0)</f>
        <v>0</v>
      </c>
      <c r="BH211" s="119">
        <f>IF($U$211="sníž. přenesená",$N$211,0)</f>
        <v>0</v>
      </c>
      <c r="BI211" s="119">
        <f>IF($U$211="nulová",$N$211,0)</f>
        <v>0</v>
      </c>
      <c r="BJ211" s="6" t="s">
        <v>19</v>
      </c>
      <c r="BK211" s="119">
        <f>ROUND($L$211*$K$211,2)</f>
        <v>0</v>
      </c>
      <c r="BL211" s="6" t="s">
        <v>137</v>
      </c>
      <c r="BM211" s="6" t="s">
        <v>486</v>
      </c>
    </row>
    <row r="212" spans="2:65" s="6" customFormat="1" ht="27" customHeight="1" x14ac:dyDescent="0.3">
      <c r="B212" s="19"/>
      <c r="C212" s="112" t="s">
        <v>322</v>
      </c>
      <c r="D212" s="112" t="s">
        <v>135</v>
      </c>
      <c r="E212" s="113" t="s">
        <v>487</v>
      </c>
      <c r="F212" s="193" t="s">
        <v>488</v>
      </c>
      <c r="G212" s="194"/>
      <c r="H212" s="194"/>
      <c r="I212" s="194"/>
      <c r="J212" s="114" t="s">
        <v>238</v>
      </c>
      <c r="K212" s="115">
        <v>2</v>
      </c>
      <c r="L212" s="195">
        <v>0</v>
      </c>
      <c r="M212" s="194"/>
      <c r="N212" s="196">
        <f>ROUND($L$212*$K$212,2)</f>
        <v>0</v>
      </c>
      <c r="O212" s="197"/>
      <c r="P212" s="197"/>
      <c r="Q212" s="197"/>
      <c r="R212" s="20"/>
      <c r="T212" s="116"/>
      <c r="U212" s="25" t="s">
        <v>37</v>
      </c>
      <c r="V212" s="117">
        <v>0</v>
      </c>
      <c r="W212" s="117">
        <f>$V$212*$K$212</f>
        <v>0</v>
      </c>
      <c r="X212" s="117">
        <v>0</v>
      </c>
      <c r="Y212" s="117">
        <f>$X$212*$K$212</f>
        <v>0</v>
      </c>
      <c r="Z212" s="117">
        <v>0</v>
      </c>
      <c r="AA212" s="118">
        <f>$Z$212*$K$212</f>
        <v>0</v>
      </c>
      <c r="AR212" s="6" t="s">
        <v>137</v>
      </c>
      <c r="AT212" s="6" t="s">
        <v>135</v>
      </c>
      <c r="AU212" s="6" t="s">
        <v>91</v>
      </c>
      <c r="AY212" s="6" t="s">
        <v>134</v>
      </c>
      <c r="BE212" s="119">
        <f>IF($U$212="základní",$N$212,0)</f>
        <v>0</v>
      </c>
      <c r="BF212" s="119">
        <f>IF($U$212="snížená",$N$212,0)</f>
        <v>0</v>
      </c>
      <c r="BG212" s="119">
        <f>IF($U$212="zákl. přenesená",$N$212,0)</f>
        <v>0</v>
      </c>
      <c r="BH212" s="119">
        <f>IF($U$212="sníž. přenesená",$N$212,0)</f>
        <v>0</v>
      </c>
      <c r="BI212" s="119">
        <f>IF($U$212="nulová",$N$212,0)</f>
        <v>0</v>
      </c>
      <c r="BJ212" s="6" t="s">
        <v>19</v>
      </c>
      <c r="BK212" s="119">
        <f>ROUND($L$212*$K$212,2)</f>
        <v>0</v>
      </c>
      <c r="BL212" s="6" t="s">
        <v>137</v>
      </c>
      <c r="BM212" s="6" t="s">
        <v>489</v>
      </c>
    </row>
    <row r="213" spans="2:65" s="6" customFormat="1" ht="18.75" customHeight="1" x14ac:dyDescent="0.3">
      <c r="B213" s="120"/>
      <c r="E213" s="121"/>
      <c r="F213" s="201"/>
      <c r="G213" s="202"/>
      <c r="H213" s="202"/>
      <c r="I213" s="202"/>
      <c r="K213" s="122">
        <v>2</v>
      </c>
      <c r="R213" s="123"/>
      <c r="T213" s="124"/>
      <c r="AA213" s="125"/>
      <c r="AT213" s="121" t="s">
        <v>138</v>
      </c>
      <c r="AU213" s="121" t="s">
        <v>91</v>
      </c>
      <c r="AV213" s="121" t="s">
        <v>91</v>
      </c>
      <c r="AW213" s="121" t="s">
        <v>101</v>
      </c>
      <c r="AX213" s="121" t="s">
        <v>72</v>
      </c>
      <c r="AY213" s="121" t="s">
        <v>134</v>
      </c>
    </row>
    <row r="214" spans="2:65" s="6" customFormat="1" ht="18.75" customHeight="1" x14ac:dyDescent="0.3">
      <c r="B214" s="126"/>
      <c r="E214" s="127"/>
      <c r="F214" s="203" t="s">
        <v>139</v>
      </c>
      <c r="G214" s="204"/>
      <c r="H214" s="204"/>
      <c r="I214" s="204"/>
      <c r="K214" s="128">
        <v>2</v>
      </c>
      <c r="R214" s="129"/>
      <c r="T214" s="130"/>
      <c r="AA214" s="131"/>
      <c r="AT214" s="127" t="s">
        <v>138</v>
      </c>
      <c r="AU214" s="127" t="s">
        <v>91</v>
      </c>
      <c r="AV214" s="127" t="s">
        <v>137</v>
      </c>
      <c r="AW214" s="127" t="s">
        <v>101</v>
      </c>
      <c r="AX214" s="127" t="s">
        <v>19</v>
      </c>
      <c r="AY214" s="127" t="s">
        <v>134</v>
      </c>
    </row>
    <row r="215" spans="2:65" s="6" customFormat="1" ht="27" customHeight="1" x14ac:dyDescent="0.3">
      <c r="B215" s="19"/>
      <c r="C215" s="112" t="s">
        <v>326</v>
      </c>
      <c r="D215" s="112" t="s">
        <v>135</v>
      </c>
      <c r="E215" s="113" t="s">
        <v>490</v>
      </c>
      <c r="F215" s="193" t="s">
        <v>491</v>
      </c>
      <c r="G215" s="194"/>
      <c r="H215" s="194"/>
      <c r="I215" s="194"/>
      <c r="J215" s="114" t="s">
        <v>238</v>
      </c>
      <c r="K215" s="115">
        <v>1</v>
      </c>
      <c r="L215" s="195">
        <v>0</v>
      </c>
      <c r="M215" s="194"/>
      <c r="N215" s="196">
        <f>ROUND($L$215*$K$215,2)</f>
        <v>0</v>
      </c>
      <c r="O215" s="197"/>
      <c r="P215" s="197"/>
      <c r="Q215" s="197"/>
      <c r="R215" s="20"/>
      <c r="T215" s="116"/>
      <c r="U215" s="25" t="s">
        <v>37</v>
      </c>
      <c r="V215" s="117">
        <v>0</v>
      </c>
      <c r="W215" s="117">
        <f>$V$215*$K$215</f>
        <v>0</v>
      </c>
      <c r="X215" s="117">
        <v>0</v>
      </c>
      <c r="Y215" s="117">
        <f>$X$215*$K$215</f>
        <v>0</v>
      </c>
      <c r="Z215" s="117">
        <v>0</v>
      </c>
      <c r="AA215" s="118">
        <f>$Z$215*$K$215</f>
        <v>0</v>
      </c>
      <c r="AR215" s="6" t="s">
        <v>137</v>
      </c>
      <c r="AT215" s="6" t="s">
        <v>135</v>
      </c>
      <c r="AU215" s="6" t="s">
        <v>91</v>
      </c>
      <c r="AY215" s="6" t="s">
        <v>134</v>
      </c>
      <c r="BE215" s="119">
        <f>IF($U$215="základní",$N$215,0)</f>
        <v>0</v>
      </c>
      <c r="BF215" s="119">
        <f>IF($U$215="snížená",$N$215,0)</f>
        <v>0</v>
      </c>
      <c r="BG215" s="119">
        <f>IF($U$215="zákl. přenesená",$N$215,0)</f>
        <v>0</v>
      </c>
      <c r="BH215" s="119">
        <f>IF($U$215="sníž. přenesená",$N$215,0)</f>
        <v>0</v>
      </c>
      <c r="BI215" s="119">
        <f>IF($U$215="nulová",$N$215,0)</f>
        <v>0</v>
      </c>
      <c r="BJ215" s="6" t="s">
        <v>19</v>
      </c>
      <c r="BK215" s="119">
        <f>ROUND($L$215*$K$215,2)</f>
        <v>0</v>
      </c>
      <c r="BL215" s="6" t="s">
        <v>137</v>
      </c>
      <c r="BM215" s="6" t="s">
        <v>492</v>
      </c>
    </row>
    <row r="216" spans="2:65" s="6" customFormat="1" ht="18.75" customHeight="1" x14ac:dyDescent="0.3">
      <c r="B216" s="120"/>
      <c r="E216" s="121"/>
      <c r="F216" s="201"/>
      <c r="G216" s="202"/>
      <c r="H216" s="202"/>
      <c r="I216" s="202"/>
      <c r="K216" s="122">
        <v>1</v>
      </c>
      <c r="R216" s="123"/>
      <c r="T216" s="124"/>
      <c r="AA216" s="125"/>
      <c r="AT216" s="121" t="s">
        <v>138</v>
      </c>
      <c r="AU216" s="121" t="s">
        <v>91</v>
      </c>
      <c r="AV216" s="121" t="s">
        <v>91</v>
      </c>
      <c r="AW216" s="121" t="s">
        <v>101</v>
      </c>
      <c r="AX216" s="121" t="s">
        <v>72</v>
      </c>
      <c r="AY216" s="121" t="s">
        <v>134</v>
      </c>
    </row>
    <row r="217" spans="2:65" s="6" customFormat="1" ht="18.75" customHeight="1" x14ac:dyDescent="0.3">
      <c r="B217" s="126"/>
      <c r="E217" s="127"/>
      <c r="F217" s="203" t="s">
        <v>139</v>
      </c>
      <c r="G217" s="204"/>
      <c r="H217" s="204"/>
      <c r="I217" s="204"/>
      <c r="K217" s="128">
        <v>1</v>
      </c>
      <c r="R217" s="129"/>
      <c r="T217" s="130"/>
      <c r="AA217" s="131"/>
      <c r="AT217" s="127" t="s">
        <v>138</v>
      </c>
      <c r="AU217" s="127" t="s">
        <v>91</v>
      </c>
      <c r="AV217" s="127" t="s">
        <v>137</v>
      </c>
      <c r="AW217" s="127" t="s">
        <v>101</v>
      </c>
      <c r="AX217" s="127" t="s">
        <v>19</v>
      </c>
      <c r="AY217" s="127" t="s">
        <v>134</v>
      </c>
    </row>
    <row r="218" spans="2:65" s="6" customFormat="1" ht="27" customHeight="1" x14ac:dyDescent="0.3">
      <c r="B218" s="19"/>
      <c r="C218" s="112" t="s">
        <v>330</v>
      </c>
      <c r="D218" s="112" t="s">
        <v>135</v>
      </c>
      <c r="E218" s="113" t="s">
        <v>493</v>
      </c>
      <c r="F218" s="193" t="s">
        <v>494</v>
      </c>
      <c r="G218" s="194"/>
      <c r="H218" s="194"/>
      <c r="I218" s="194"/>
      <c r="J218" s="114" t="s">
        <v>238</v>
      </c>
      <c r="K218" s="115">
        <v>7</v>
      </c>
      <c r="L218" s="195">
        <v>0</v>
      </c>
      <c r="M218" s="194"/>
      <c r="N218" s="196">
        <f>ROUND($L$218*$K$218,2)</f>
        <v>0</v>
      </c>
      <c r="O218" s="197"/>
      <c r="P218" s="197"/>
      <c r="Q218" s="197"/>
      <c r="R218" s="20"/>
      <c r="T218" s="116"/>
      <c r="U218" s="25" t="s">
        <v>37</v>
      </c>
      <c r="V218" s="117">
        <v>0</v>
      </c>
      <c r="W218" s="117">
        <f>$V$218*$K$218</f>
        <v>0</v>
      </c>
      <c r="X218" s="117">
        <v>0</v>
      </c>
      <c r="Y218" s="117">
        <f>$X$218*$K$218</f>
        <v>0</v>
      </c>
      <c r="Z218" s="117">
        <v>0</v>
      </c>
      <c r="AA218" s="118">
        <f>$Z$218*$K$218</f>
        <v>0</v>
      </c>
      <c r="AR218" s="6" t="s">
        <v>137</v>
      </c>
      <c r="AT218" s="6" t="s">
        <v>135</v>
      </c>
      <c r="AU218" s="6" t="s">
        <v>91</v>
      </c>
      <c r="AY218" s="6" t="s">
        <v>134</v>
      </c>
      <c r="BE218" s="119">
        <f>IF($U$218="základní",$N$218,0)</f>
        <v>0</v>
      </c>
      <c r="BF218" s="119">
        <f>IF($U$218="snížená",$N$218,0)</f>
        <v>0</v>
      </c>
      <c r="BG218" s="119">
        <f>IF($U$218="zákl. přenesená",$N$218,0)</f>
        <v>0</v>
      </c>
      <c r="BH218" s="119">
        <f>IF($U$218="sníž. přenesená",$N$218,0)</f>
        <v>0</v>
      </c>
      <c r="BI218" s="119">
        <f>IF($U$218="nulová",$N$218,0)</f>
        <v>0</v>
      </c>
      <c r="BJ218" s="6" t="s">
        <v>19</v>
      </c>
      <c r="BK218" s="119">
        <f>ROUND($L$218*$K$218,2)</f>
        <v>0</v>
      </c>
      <c r="BL218" s="6" t="s">
        <v>137</v>
      </c>
      <c r="BM218" s="6" t="s">
        <v>495</v>
      </c>
    </row>
    <row r="219" spans="2:65" s="6" customFormat="1" ht="18.75" customHeight="1" x14ac:dyDescent="0.3">
      <c r="B219" s="120"/>
      <c r="E219" s="121"/>
      <c r="F219" s="201"/>
      <c r="G219" s="202"/>
      <c r="H219" s="202"/>
      <c r="I219" s="202"/>
      <c r="K219" s="122">
        <v>7</v>
      </c>
      <c r="R219" s="123"/>
      <c r="T219" s="124"/>
      <c r="AA219" s="125"/>
      <c r="AT219" s="121" t="s">
        <v>138</v>
      </c>
      <c r="AU219" s="121" t="s">
        <v>91</v>
      </c>
      <c r="AV219" s="121" t="s">
        <v>91</v>
      </c>
      <c r="AW219" s="121" t="s">
        <v>101</v>
      </c>
      <c r="AX219" s="121" t="s">
        <v>72</v>
      </c>
      <c r="AY219" s="121" t="s">
        <v>134</v>
      </c>
    </row>
    <row r="220" spans="2:65" s="6" customFormat="1" ht="18.75" customHeight="1" x14ac:dyDescent="0.3">
      <c r="B220" s="126"/>
      <c r="E220" s="127"/>
      <c r="F220" s="203" t="s">
        <v>139</v>
      </c>
      <c r="G220" s="204"/>
      <c r="H220" s="204"/>
      <c r="I220" s="204"/>
      <c r="K220" s="128">
        <v>7</v>
      </c>
      <c r="R220" s="129"/>
      <c r="T220" s="130"/>
      <c r="AA220" s="131"/>
      <c r="AT220" s="127" t="s">
        <v>138</v>
      </c>
      <c r="AU220" s="127" t="s">
        <v>91</v>
      </c>
      <c r="AV220" s="127" t="s">
        <v>137</v>
      </c>
      <c r="AW220" s="127" t="s">
        <v>101</v>
      </c>
      <c r="AX220" s="127" t="s">
        <v>19</v>
      </c>
      <c r="AY220" s="127" t="s">
        <v>134</v>
      </c>
    </row>
    <row r="221" spans="2:65" s="6" customFormat="1" ht="27" customHeight="1" x14ac:dyDescent="0.3">
      <c r="B221" s="19"/>
      <c r="C221" s="112" t="s">
        <v>339</v>
      </c>
      <c r="D221" s="112" t="s">
        <v>135</v>
      </c>
      <c r="E221" s="113" t="s">
        <v>496</v>
      </c>
      <c r="F221" s="193" t="s">
        <v>497</v>
      </c>
      <c r="G221" s="194"/>
      <c r="H221" s="194"/>
      <c r="I221" s="194"/>
      <c r="J221" s="114" t="s">
        <v>238</v>
      </c>
      <c r="K221" s="115">
        <v>1</v>
      </c>
      <c r="L221" s="195">
        <v>0</v>
      </c>
      <c r="M221" s="194"/>
      <c r="N221" s="196">
        <f>ROUND($L$221*$K$221,2)</f>
        <v>0</v>
      </c>
      <c r="O221" s="197"/>
      <c r="P221" s="197"/>
      <c r="Q221" s="197"/>
      <c r="R221" s="20"/>
      <c r="T221" s="116"/>
      <c r="U221" s="25" t="s">
        <v>37</v>
      </c>
      <c r="V221" s="117">
        <v>0</v>
      </c>
      <c r="W221" s="117">
        <f>$V$221*$K$221</f>
        <v>0</v>
      </c>
      <c r="X221" s="117">
        <v>0</v>
      </c>
      <c r="Y221" s="117">
        <f>$X$221*$K$221</f>
        <v>0</v>
      </c>
      <c r="Z221" s="117">
        <v>0</v>
      </c>
      <c r="AA221" s="118">
        <f>$Z$221*$K$221</f>
        <v>0</v>
      </c>
      <c r="AR221" s="6" t="s">
        <v>137</v>
      </c>
      <c r="AT221" s="6" t="s">
        <v>135</v>
      </c>
      <c r="AU221" s="6" t="s">
        <v>91</v>
      </c>
      <c r="AY221" s="6" t="s">
        <v>134</v>
      </c>
      <c r="BE221" s="119">
        <f>IF($U$221="základní",$N$221,0)</f>
        <v>0</v>
      </c>
      <c r="BF221" s="119">
        <f>IF($U$221="snížená",$N$221,0)</f>
        <v>0</v>
      </c>
      <c r="BG221" s="119">
        <f>IF($U$221="zákl. přenesená",$N$221,0)</f>
        <v>0</v>
      </c>
      <c r="BH221" s="119">
        <f>IF($U$221="sníž. přenesená",$N$221,0)</f>
        <v>0</v>
      </c>
      <c r="BI221" s="119">
        <f>IF($U$221="nulová",$N$221,0)</f>
        <v>0</v>
      </c>
      <c r="BJ221" s="6" t="s">
        <v>19</v>
      </c>
      <c r="BK221" s="119">
        <f>ROUND($L$221*$K$221,2)</f>
        <v>0</v>
      </c>
      <c r="BL221" s="6" t="s">
        <v>137</v>
      </c>
      <c r="BM221" s="6" t="s">
        <v>498</v>
      </c>
    </row>
    <row r="222" spans="2:65" s="6" customFormat="1" ht="18.75" customHeight="1" x14ac:dyDescent="0.3">
      <c r="B222" s="120"/>
      <c r="E222" s="121"/>
      <c r="F222" s="201"/>
      <c r="G222" s="202"/>
      <c r="H222" s="202"/>
      <c r="I222" s="202"/>
      <c r="K222" s="122">
        <v>1</v>
      </c>
      <c r="R222" s="123"/>
      <c r="T222" s="124"/>
      <c r="AA222" s="125"/>
      <c r="AT222" s="121" t="s">
        <v>138</v>
      </c>
      <c r="AU222" s="121" t="s">
        <v>91</v>
      </c>
      <c r="AV222" s="121" t="s">
        <v>91</v>
      </c>
      <c r="AW222" s="121" t="s">
        <v>101</v>
      </c>
      <c r="AX222" s="121" t="s">
        <v>72</v>
      </c>
      <c r="AY222" s="121" t="s">
        <v>134</v>
      </c>
    </row>
    <row r="223" spans="2:65" s="6" customFormat="1" ht="18.75" customHeight="1" x14ac:dyDescent="0.3">
      <c r="B223" s="126"/>
      <c r="E223" s="127"/>
      <c r="F223" s="203" t="s">
        <v>139</v>
      </c>
      <c r="G223" s="204"/>
      <c r="H223" s="204"/>
      <c r="I223" s="204"/>
      <c r="K223" s="128">
        <v>1</v>
      </c>
      <c r="R223" s="129"/>
      <c r="T223" s="130"/>
      <c r="AA223" s="131"/>
      <c r="AT223" s="127" t="s">
        <v>138</v>
      </c>
      <c r="AU223" s="127" t="s">
        <v>91</v>
      </c>
      <c r="AV223" s="127" t="s">
        <v>137</v>
      </c>
      <c r="AW223" s="127" t="s">
        <v>101</v>
      </c>
      <c r="AX223" s="127" t="s">
        <v>19</v>
      </c>
      <c r="AY223" s="127" t="s">
        <v>134</v>
      </c>
    </row>
    <row r="224" spans="2:65" s="6" customFormat="1" ht="15.75" customHeight="1" x14ac:dyDescent="0.3">
      <c r="B224" s="19"/>
      <c r="C224" s="112" t="s">
        <v>343</v>
      </c>
      <c r="D224" s="112" t="s">
        <v>135</v>
      </c>
      <c r="E224" s="113" t="s">
        <v>499</v>
      </c>
      <c r="F224" s="193" t="s">
        <v>500</v>
      </c>
      <c r="G224" s="194"/>
      <c r="H224" s="194"/>
      <c r="I224" s="194"/>
      <c r="J224" s="114" t="s">
        <v>234</v>
      </c>
      <c r="K224" s="115">
        <v>2</v>
      </c>
      <c r="L224" s="195">
        <v>0</v>
      </c>
      <c r="M224" s="194"/>
      <c r="N224" s="196">
        <f>ROUND($L$224*$K$224,2)</f>
        <v>0</v>
      </c>
      <c r="O224" s="197"/>
      <c r="P224" s="197"/>
      <c r="Q224" s="197"/>
      <c r="R224" s="20"/>
      <c r="T224" s="116"/>
      <c r="U224" s="25" t="s">
        <v>37</v>
      </c>
      <c r="V224" s="117">
        <v>0</v>
      </c>
      <c r="W224" s="117">
        <f>$V$224*$K$224</f>
        <v>0</v>
      </c>
      <c r="X224" s="117">
        <v>0</v>
      </c>
      <c r="Y224" s="117">
        <f>$X$224*$K$224</f>
        <v>0</v>
      </c>
      <c r="Z224" s="117">
        <v>0</v>
      </c>
      <c r="AA224" s="118">
        <f>$Z$224*$K$224</f>
        <v>0</v>
      </c>
      <c r="AR224" s="6" t="s">
        <v>137</v>
      </c>
      <c r="AT224" s="6" t="s">
        <v>135</v>
      </c>
      <c r="AU224" s="6" t="s">
        <v>91</v>
      </c>
      <c r="AY224" s="6" t="s">
        <v>134</v>
      </c>
      <c r="BE224" s="119">
        <f>IF($U$224="základní",$N$224,0)</f>
        <v>0</v>
      </c>
      <c r="BF224" s="119">
        <f>IF($U$224="snížená",$N$224,0)</f>
        <v>0</v>
      </c>
      <c r="BG224" s="119">
        <f>IF($U$224="zákl. přenesená",$N$224,0)</f>
        <v>0</v>
      </c>
      <c r="BH224" s="119">
        <f>IF($U$224="sníž. přenesená",$N$224,0)</f>
        <v>0</v>
      </c>
      <c r="BI224" s="119">
        <f>IF($U$224="nulová",$N$224,0)</f>
        <v>0</v>
      </c>
      <c r="BJ224" s="6" t="s">
        <v>19</v>
      </c>
      <c r="BK224" s="119">
        <f>ROUND($L$224*$K$224,2)</f>
        <v>0</v>
      </c>
      <c r="BL224" s="6" t="s">
        <v>137</v>
      </c>
      <c r="BM224" s="6" t="s">
        <v>501</v>
      </c>
    </row>
    <row r="225" spans="2:65" s="6" customFormat="1" ht="18.75" customHeight="1" x14ac:dyDescent="0.3">
      <c r="B225" s="120"/>
      <c r="E225" s="121"/>
      <c r="F225" s="201"/>
      <c r="G225" s="202"/>
      <c r="H225" s="202"/>
      <c r="I225" s="202"/>
      <c r="K225" s="122">
        <v>2</v>
      </c>
      <c r="N225" s="146"/>
      <c r="O225" s="146"/>
      <c r="P225" s="146"/>
      <c r="Q225" s="146"/>
      <c r="R225" s="123"/>
      <c r="T225" s="124"/>
      <c r="AA225" s="125"/>
      <c r="AT225" s="121" t="s">
        <v>138</v>
      </c>
      <c r="AU225" s="121" t="s">
        <v>91</v>
      </c>
      <c r="AV225" s="121" t="s">
        <v>91</v>
      </c>
      <c r="AW225" s="121" t="s">
        <v>101</v>
      </c>
      <c r="AX225" s="121" t="s">
        <v>72</v>
      </c>
      <c r="AY225" s="121" t="s">
        <v>134</v>
      </c>
    </row>
    <row r="226" spans="2:65" s="6" customFormat="1" ht="18.75" customHeight="1" x14ac:dyDescent="0.3">
      <c r="B226" s="126"/>
      <c r="E226" s="127"/>
      <c r="F226" s="203" t="s">
        <v>139</v>
      </c>
      <c r="G226" s="204"/>
      <c r="H226" s="204"/>
      <c r="I226" s="204"/>
      <c r="K226" s="128">
        <v>2</v>
      </c>
      <c r="N226" s="146"/>
      <c r="O226" s="146"/>
      <c r="P226" s="146"/>
      <c r="Q226" s="146"/>
      <c r="R226" s="129"/>
      <c r="T226" s="130"/>
      <c r="AA226" s="131"/>
      <c r="AT226" s="127" t="s">
        <v>138</v>
      </c>
      <c r="AU226" s="127" t="s">
        <v>91</v>
      </c>
      <c r="AV226" s="127" t="s">
        <v>137</v>
      </c>
      <c r="AW226" s="127" t="s">
        <v>101</v>
      </c>
      <c r="AX226" s="127" t="s">
        <v>19</v>
      </c>
      <c r="AY226" s="127" t="s">
        <v>134</v>
      </c>
    </row>
    <row r="227" spans="2:65" s="6" customFormat="1" ht="15.75" customHeight="1" x14ac:dyDescent="0.3">
      <c r="B227" s="19"/>
      <c r="C227" s="112" t="s">
        <v>344</v>
      </c>
      <c r="D227" s="112" t="s">
        <v>135</v>
      </c>
      <c r="E227" s="113" t="s">
        <v>502</v>
      </c>
      <c r="F227" s="193" t="s">
        <v>503</v>
      </c>
      <c r="G227" s="194"/>
      <c r="H227" s="194"/>
      <c r="I227" s="194"/>
      <c r="J227" s="114" t="s">
        <v>234</v>
      </c>
      <c r="K227" s="115">
        <v>7</v>
      </c>
      <c r="L227" s="195">
        <v>0</v>
      </c>
      <c r="M227" s="194"/>
      <c r="N227" s="196">
        <f>ROUND($L$227*$K$227,2)</f>
        <v>0</v>
      </c>
      <c r="O227" s="197"/>
      <c r="P227" s="197"/>
      <c r="Q227" s="197"/>
      <c r="R227" s="20"/>
      <c r="T227" s="116"/>
      <c r="U227" s="25" t="s">
        <v>37</v>
      </c>
      <c r="V227" s="117">
        <v>0</v>
      </c>
      <c r="W227" s="117">
        <f>$V$227*$K$227</f>
        <v>0</v>
      </c>
      <c r="X227" s="117">
        <v>0</v>
      </c>
      <c r="Y227" s="117">
        <f>$X$227*$K$227</f>
        <v>0</v>
      </c>
      <c r="Z227" s="117">
        <v>0</v>
      </c>
      <c r="AA227" s="118">
        <f>$Z$227*$K$227</f>
        <v>0</v>
      </c>
      <c r="AR227" s="6" t="s">
        <v>137</v>
      </c>
      <c r="AT227" s="6" t="s">
        <v>135</v>
      </c>
      <c r="AU227" s="6" t="s">
        <v>91</v>
      </c>
      <c r="AY227" s="6" t="s">
        <v>134</v>
      </c>
      <c r="BE227" s="119">
        <f>IF($U$227="základní",$N$227,0)</f>
        <v>0</v>
      </c>
      <c r="BF227" s="119">
        <f>IF($U$227="snížená",$N$227,0)</f>
        <v>0</v>
      </c>
      <c r="BG227" s="119">
        <f>IF($U$227="zákl. přenesená",$N$227,0)</f>
        <v>0</v>
      </c>
      <c r="BH227" s="119">
        <f>IF($U$227="sníž. přenesená",$N$227,0)</f>
        <v>0</v>
      </c>
      <c r="BI227" s="119">
        <f>IF($U$227="nulová",$N$227,0)</f>
        <v>0</v>
      </c>
      <c r="BJ227" s="6" t="s">
        <v>19</v>
      </c>
      <c r="BK227" s="119">
        <f>ROUND($L$227*$K$227,2)</f>
        <v>0</v>
      </c>
      <c r="BL227" s="6" t="s">
        <v>137</v>
      </c>
      <c r="BM227" s="6" t="s">
        <v>504</v>
      </c>
    </row>
    <row r="228" spans="2:65" s="6" customFormat="1" ht="18.75" customHeight="1" x14ac:dyDescent="0.3">
      <c r="B228" s="120"/>
      <c r="E228" s="121"/>
      <c r="F228" s="201"/>
      <c r="G228" s="202"/>
      <c r="H228" s="202"/>
      <c r="I228" s="202"/>
      <c r="K228" s="122">
        <v>7</v>
      </c>
      <c r="N228" s="146"/>
      <c r="O228" s="146"/>
      <c r="P228" s="146"/>
      <c r="Q228" s="146"/>
      <c r="R228" s="123"/>
      <c r="T228" s="124"/>
      <c r="AA228" s="125"/>
      <c r="AT228" s="121" t="s">
        <v>138</v>
      </c>
      <c r="AU228" s="121" t="s">
        <v>91</v>
      </c>
      <c r="AV228" s="121" t="s">
        <v>91</v>
      </c>
      <c r="AW228" s="121" t="s">
        <v>101</v>
      </c>
      <c r="AX228" s="121" t="s">
        <v>72</v>
      </c>
      <c r="AY228" s="121" t="s">
        <v>134</v>
      </c>
    </row>
    <row r="229" spans="2:65" s="6" customFormat="1" ht="18.75" customHeight="1" x14ac:dyDescent="0.3">
      <c r="B229" s="126"/>
      <c r="E229" s="127"/>
      <c r="F229" s="203" t="s">
        <v>139</v>
      </c>
      <c r="G229" s="204"/>
      <c r="H229" s="204"/>
      <c r="I229" s="204"/>
      <c r="K229" s="128">
        <v>7</v>
      </c>
      <c r="N229" s="146"/>
      <c r="O229" s="146"/>
      <c r="P229" s="146"/>
      <c r="Q229" s="146"/>
      <c r="R229" s="129"/>
      <c r="T229" s="130"/>
      <c r="AA229" s="131"/>
      <c r="AT229" s="127" t="s">
        <v>138</v>
      </c>
      <c r="AU229" s="127" t="s">
        <v>91</v>
      </c>
      <c r="AV229" s="127" t="s">
        <v>137</v>
      </c>
      <c r="AW229" s="127" t="s">
        <v>101</v>
      </c>
      <c r="AX229" s="127" t="s">
        <v>19</v>
      </c>
      <c r="AY229" s="127" t="s">
        <v>134</v>
      </c>
    </row>
    <row r="230" spans="2:65" s="6" customFormat="1" ht="15.75" customHeight="1" x14ac:dyDescent="0.3">
      <c r="B230" s="19"/>
      <c r="C230" s="112" t="s">
        <v>348</v>
      </c>
      <c r="D230" s="112" t="s">
        <v>135</v>
      </c>
      <c r="E230" s="113" t="s">
        <v>505</v>
      </c>
      <c r="F230" s="193" t="s">
        <v>506</v>
      </c>
      <c r="G230" s="194"/>
      <c r="H230" s="194"/>
      <c r="I230" s="194"/>
      <c r="J230" s="114" t="s">
        <v>234</v>
      </c>
      <c r="K230" s="115">
        <v>7</v>
      </c>
      <c r="L230" s="195">
        <v>0</v>
      </c>
      <c r="M230" s="194"/>
      <c r="N230" s="196">
        <f>ROUND($L$230*$K$230,2)</f>
        <v>0</v>
      </c>
      <c r="O230" s="197"/>
      <c r="P230" s="197"/>
      <c r="Q230" s="197"/>
      <c r="R230" s="20"/>
      <c r="T230" s="116"/>
      <c r="U230" s="25" t="s">
        <v>37</v>
      </c>
      <c r="V230" s="117">
        <v>0</v>
      </c>
      <c r="W230" s="117">
        <f>$V$230*$K$230</f>
        <v>0</v>
      </c>
      <c r="X230" s="117">
        <v>0</v>
      </c>
      <c r="Y230" s="117">
        <f>$X$230*$K$230</f>
        <v>0</v>
      </c>
      <c r="Z230" s="117">
        <v>0</v>
      </c>
      <c r="AA230" s="118">
        <f>$Z$230*$K$230</f>
        <v>0</v>
      </c>
      <c r="AR230" s="6" t="s">
        <v>137</v>
      </c>
      <c r="AT230" s="6" t="s">
        <v>135</v>
      </c>
      <c r="AU230" s="6" t="s">
        <v>91</v>
      </c>
      <c r="AY230" s="6" t="s">
        <v>134</v>
      </c>
      <c r="BE230" s="119">
        <f>IF($U$230="základní",$N$230,0)</f>
        <v>0</v>
      </c>
      <c r="BF230" s="119">
        <f>IF($U$230="snížená",$N$230,0)</f>
        <v>0</v>
      </c>
      <c r="BG230" s="119">
        <f>IF($U$230="zákl. přenesená",$N$230,0)</f>
        <v>0</v>
      </c>
      <c r="BH230" s="119">
        <f>IF($U$230="sníž. přenesená",$N$230,0)</f>
        <v>0</v>
      </c>
      <c r="BI230" s="119">
        <f>IF($U$230="nulová",$N$230,0)</f>
        <v>0</v>
      </c>
      <c r="BJ230" s="6" t="s">
        <v>19</v>
      </c>
      <c r="BK230" s="119">
        <f>ROUND($L$230*$K$230,2)</f>
        <v>0</v>
      </c>
      <c r="BL230" s="6" t="s">
        <v>137</v>
      </c>
      <c r="BM230" s="6" t="s">
        <v>507</v>
      </c>
    </row>
    <row r="231" spans="2:65" s="6" customFormat="1" ht="18.75" customHeight="1" x14ac:dyDescent="0.3">
      <c r="B231" s="120"/>
      <c r="E231" s="121"/>
      <c r="F231" s="201"/>
      <c r="G231" s="202"/>
      <c r="H231" s="202"/>
      <c r="I231" s="202"/>
      <c r="K231" s="122">
        <v>7</v>
      </c>
      <c r="N231" s="146"/>
      <c r="O231" s="146"/>
      <c r="P231" s="146"/>
      <c r="Q231" s="146"/>
      <c r="R231" s="123"/>
      <c r="T231" s="124"/>
      <c r="AA231" s="125"/>
      <c r="AT231" s="121" t="s">
        <v>138</v>
      </c>
      <c r="AU231" s="121" t="s">
        <v>91</v>
      </c>
      <c r="AV231" s="121" t="s">
        <v>91</v>
      </c>
      <c r="AW231" s="121" t="s">
        <v>101</v>
      </c>
      <c r="AX231" s="121" t="s">
        <v>72</v>
      </c>
      <c r="AY231" s="121" t="s">
        <v>134</v>
      </c>
    </row>
    <row r="232" spans="2:65" s="6" customFormat="1" ht="18.75" customHeight="1" x14ac:dyDescent="0.3">
      <c r="B232" s="126"/>
      <c r="E232" s="127"/>
      <c r="F232" s="203" t="s">
        <v>139</v>
      </c>
      <c r="G232" s="204"/>
      <c r="H232" s="204"/>
      <c r="I232" s="204"/>
      <c r="K232" s="128">
        <v>7</v>
      </c>
      <c r="N232" s="146"/>
      <c r="O232" s="146"/>
      <c r="P232" s="146"/>
      <c r="Q232" s="146"/>
      <c r="R232" s="129"/>
      <c r="T232" s="130"/>
      <c r="AA232" s="131"/>
      <c r="AT232" s="127" t="s">
        <v>138</v>
      </c>
      <c r="AU232" s="127" t="s">
        <v>91</v>
      </c>
      <c r="AV232" s="127" t="s">
        <v>137</v>
      </c>
      <c r="AW232" s="127" t="s">
        <v>101</v>
      </c>
      <c r="AX232" s="127" t="s">
        <v>19</v>
      </c>
      <c r="AY232" s="127" t="s">
        <v>134</v>
      </c>
    </row>
    <row r="233" spans="2:65" s="6" customFormat="1" ht="15.75" customHeight="1" x14ac:dyDescent="0.3">
      <c r="B233" s="19"/>
      <c r="C233" s="112" t="s">
        <v>351</v>
      </c>
      <c r="D233" s="112" t="s">
        <v>135</v>
      </c>
      <c r="E233" s="113" t="s">
        <v>508</v>
      </c>
      <c r="F233" s="193" t="s">
        <v>509</v>
      </c>
      <c r="G233" s="194"/>
      <c r="H233" s="194"/>
      <c r="I233" s="194"/>
      <c r="J233" s="114" t="s">
        <v>234</v>
      </c>
      <c r="K233" s="115">
        <v>2</v>
      </c>
      <c r="L233" s="195">
        <v>0</v>
      </c>
      <c r="M233" s="194"/>
      <c r="N233" s="196">
        <f>ROUND($L$233*$K$233,2)</f>
        <v>0</v>
      </c>
      <c r="O233" s="197"/>
      <c r="P233" s="197"/>
      <c r="Q233" s="197"/>
      <c r="R233" s="20"/>
      <c r="T233" s="116"/>
      <c r="U233" s="25" t="s">
        <v>37</v>
      </c>
      <c r="V233" s="117">
        <v>0</v>
      </c>
      <c r="W233" s="117">
        <f>$V$233*$K$233</f>
        <v>0</v>
      </c>
      <c r="X233" s="117">
        <v>0</v>
      </c>
      <c r="Y233" s="117">
        <f>$X$233*$K$233</f>
        <v>0</v>
      </c>
      <c r="Z233" s="117">
        <v>0</v>
      </c>
      <c r="AA233" s="118">
        <f>$Z$233*$K$233</f>
        <v>0</v>
      </c>
      <c r="AR233" s="6" t="s">
        <v>137</v>
      </c>
      <c r="AT233" s="6" t="s">
        <v>135</v>
      </c>
      <c r="AU233" s="6" t="s">
        <v>91</v>
      </c>
      <c r="AY233" s="6" t="s">
        <v>134</v>
      </c>
      <c r="BE233" s="119">
        <f>IF($U$233="základní",$N$233,0)</f>
        <v>0</v>
      </c>
      <c r="BF233" s="119">
        <f>IF($U$233="snížená",$N$233,0)</f>
        <v>0</v>
      </c>
      <c r="BG233" s="119">
        <f>IF($U$233="zákl. přenesená",$N$233,0)</f>
        <v>0</v>
      </c>
      <c r="BH233" s="119">
        <f>IF($U$233="sníž. přenesená",$N$233,0)</f>
        <v>0</v>
      </c>
      <c r="BI233" s="119">
        <f>IF($U$233="nulová",$N$233,0)</f>
        <v>0</v>
      </c>
      <c r="BJ233" s="6" t="s">
        <v>19</v>
      </c>
      <c r="BK233" s="119">
        <f>ROUND($L$233*$K$233,2)</f>
        <v>0</v>
      </c>
      <c r="BL233" s="6" t="s">
        <v>137</v>
      </c>
      <c r="BM233" s="6" t="s">
        <v>510</v>
      </c>
    </row>
    <row r="234" spans="2:65" s="6" customFormat="1" ht="18.75" customHeight="1" x14ac:dyDescent="0.3">
      <c r="B234" s="120"/>
      <c r="E234" s="121"/>
      <c r="F234" s="201"/>
      <c r="G234" s="202"/>
      <c r="H234" s="202"/>
      <c r="I234" s="202"/>
      <c r="K234" s="122">
        <v>2</v>
      </c>
      <c r="N234" s="146"/>
      <c r="O234" s="146"/>
      <c r="P234" s="146"/>
      <c r="Q234" s="146"/>
      <c r="R234" s="123"/>
      <c r="T234" s="124"/>
      <c r="AA234" s="125"/>
      <c r="AT234" s="121" t="s">
        <v>138</v>
      </c>
      <c r="AU234" s="121" t="s">
        <v>91</v>
      </c>
      <c r="AV234" s="121" t="s">
        <v>91</v>
      </c>
      <c r="AW234" s="121" t="s">
        <v>101</v>
      </c>
      <c r="AX234" s="121" t="s">
        <v>72</v>
      </c>
      <c r="AY234" s="121" t="s">
        <v>134</v>
      </c>
    </row>
    <row r="235" spans="2:65" s="6" customFormat="1" ht="18.75" customHeight="1" x14ac:dyDescent="0.3">
      <c r="B235" s="126"/>
      <c r="E235" s="127"/>
      <c r="F235" s="203" t="s">
        <v>139</v>
      </c>
      <c r="G235" s="204"/>
      <c r="H235" s="204"/>
      <c r="I235" s="204"/>
      <c r="K235" s="128">
        <v>2</v>
      </c>
      <c r="R235" s="129"/>
      <c r="T235" s="130"/>
      <c r="AA235" s="131"/>
      <c r="AT235" s="127" t="s">
        <v>138</v>
      </c>
      <c r="AU235" s="127" t="s">
        <v>91</v>
      </c>
      <c r="AV235" s="127" t="s">
        <v>137</v>
      </c>
      <c r="AW235" s="127" t="s">
        <v>101</v>
      </c>
      <c r="AX235" s="127" t="s">
        <v>19</v>
      </c>
      <c r="AY235" s="127" t="s">
        <v>134</v>
      </c>
    </row>
    <row r="236" spans="2:65" s="6" customFormat="1" ht="27" customHeight="1" x14ac:dyDescent="0.3">
      <c r="B236" s="19"/>
      <c r="C236" s="112" t="s">
        <v>352</v>
      </c>
      <c r="D236" s="112" t="s">
        <v>135</v>
      </c>
      <c r="E236" s="113" t="s">
        <v>511</v>
      </c>
      <c r="F236" s="193" t="s">
        <v>512</v>
      </c>
      <c r="G236" s="194"/>
      <c r="H236" s="194"/>
      <c r="I236" s="194"/>
      <c r="J236" s="114" t="s">
        <v>234</v>
      </c>
      <c r="K236" s="115">
        <v>2</v>
      </c>
      <c r="L236" s="195">
        <v>0</v>
      </c>
      <c r="M236" s="194"/>
      <c r="N236" s="196">
        <f>ROUND($L$236*$K$236,2)</f>
        <v>0</v>
      </c>
      <c r="O236" s="197"/>
      <c r="P236" s="197"/>
      <c r="Q236" s="197"/>
      <c r="R236" s="20"/>
      <c r="T236" s="116"/>
      <c r="U236" s="25" t="s">
        <v>37</v>
      </c>
      <c r="V236" s="117">
        <v>0</v>
      </c>
      <c r="W236" s="117">
        <f>$V$236*$K$236</f>
        <v>0</v>
      </c>
      <c r="X236" s="117">
        <v>0</v>
      </c>
      <c r="Y236" s="117">
        <f>$X$236*$K$236</f>
        <v>0</v>
      </c>
      <c r="Z236" s="117">
        <v>0</v>
      </c>
      <c r="AA236" s="118">
        <f>$Z$236*$K$236</f>
        <v>0</v>
      </c>
      <c r="AR236" s="6" t="s">
        <v>137</v>
      </c>
      <c r="AT236" s="6" t="s">
        <v>135</v>
      </c>
      <c r="AU236" s="6" t="s">
        <v>91</v>
      </c>
      <c r="AY236" s="6" t="s">
        <v>134</v>
      </c>
      <c r="BE236" s="119">
        <f>IF($U$236="základní",$N$236,0)</f>
        <v>0</v>
      </c>
      <c r="BF236" s="119">
        <f>IF($U$236="snížená",$N$236,0)</f>
        <v>0</v>
      </c>
      <c r="BG236" s="119">
        <f>IF($U$236="zákl. přenesená",$N$236,0)</f>
        <v>0</v>
      </c>
      <c r="BH236" s="119">
        <f>IF($U$236="sníž. přenesená",$N$236,0)</f>
        <v>0</v>
      </c>
      <c r="BI236" s="119">
        <f>IF($U$236="nulová",$N$236,0)</f>
        <v>0</v>
      </c>
      <c r="BJ236" s="6" t="s">
        <v>19</v>
      </c>
      <c r="BK236" s="119">
        <f>ROUND($L$236*$K$236,2)</f>
        <v>0</v>
      </c>
      <c r="BL236" s="6" t="s">
        <v>137</v>
      </c>
      <c r="BM236" s="6" t="s">
        <v>513</v>
      </c>
    </row>
    <row r="237" spans="2:65" s="6" customFormat="1" ht="18.75" customHeight="1" x14ac:dyDescent="0.3">
      <c r="B237" s="120"/>
      <c r="E237" s="121"/>
      <c r="F237" s="201"/>
      <c r="G237" s="202"/>
      <c r="H237" s="202"/>
      <c r="I237" s="202"/>
      <c r="K237" s="122">
        <v>2</v>
      </c>
      <c r="R237" s="123"/>
      <c r="T237" s="124"/>
      <c r="AA237" s="125"/>
      <c r="AT237" s="121" t="s">
        <v>138</v>
      </c>
      <c r="AU237" s="121" t="s">
        <v>91</v>
      </c>
      <c r="AV237" s="121" t="s">
        <v>91</v>
      </c>
      <c r="AW237" s="121" t="s">
        <v>101</v>
      </c>
      <c r="AX237" s="121" t="s">
        <v>72</v>
      </c>
      <c r="AY237" s="121" t="s">
        <v>134</v>
      </c>
    </row>
    <row r="238" spans="2:65" s="6" customFormat="1" ht="18.75" customHeight="1" x14ac:dyDescent="0.3">
      <c r="B238" s="126"/>
      <c r="E238" s="127"/>
      <c r="F238" s="203" t="s">
        <v>139</v>
      </c>
      <c r="G238" s="204"/>
      <c r="H238" s="204"/>
      <c r="I238" s="204"/>
      <c r="K238" s="128">
        <v>2</v>
      </c>
      <c r="R238" s="129"/>
      <c r="T238" s="130"/>
      <c r="AA238" s="131"/>
      <c r="AT238" s="127" t="s">
        <v>138</v>
      </c>
      <c r="AU238" s="127" t="s">
        <v>91</v>
      </c>
      <c r="AV238" s="127" t="s">
        <v>137</v>
      </c>
      <c r="AW238" s="127" t="s">
        <v>101</v>
      </c>
      <c r="AX238" s="127" t="s">
        <v>19</v>
      </c>
      <c r="AY238" s="127" t="s">
        <v>134</v>
      </c>
    </row>
    <row r="239" spans="2:65" s="6" customFormat="1" ht="15.75" customHeight="1" x14ac:dyDescent="0.3">
      <c r="B239" s="19"/>
      <c r="C239" s="112" t="s">
        <v>353</v>
      </c>
      <c r="D239" s="112" t="s">
        <v>135</v>
      </c>
      <c r="E239" s="113" t="s">
        <v>514</v>
      </c>
      <c r="F239" s="193" t="s">
        <v>515</v>
      </c>
      <c r="G239" s="194"/>
      <c r="H239" s="194"/>
      <c r="I239" s="194"/>
      <c r="J239" s="114" t="s">
        <v>234</v>
      </c>
      <c r="K239" s="115">
        <v>5</v>
      </c>
      <c r="L239" s="195">
        <v>0</v>
      </c>
      <c r="M239" s="194"/>
      <c r="N239" s="196">
        <f>ROUND($L$239*$K$239,2)</f>
        <v>0</v>
      </c>
      <c r="O239" s="197"/>
      <c r="P239" s="197"/>
      <c r="Q239" s="197"/>
      <c r="R239" s="20"/>
      <c r="T239" s="116"/>
      <c r="U239" s="25" t="s">
        <v>37</v>
      </c>
      <c r="V239" s="117">
        <v>0</v>
      </c>
      <c r="W239" s="117">
        <f>$V$239*$K$239</f>
        <v>0</v>
      </c>
      <c r="X239" s="117">
        <v>0</v>
      </c>
      <c r="Y239" s="117">
        <f>$X$239*$K$239</f>
        <v>0</v>
      </c>
      <c r="Z239" s="117">
        <v>0</v>
      </c>
      <c r="AA239" s="118">
        <f>$Z$239*$K$239</f>
        <v>0</v>
      </c>
      <c r="AR239" s="6" t="s">
        <v>137</v>
      </c>
      <c r="AT239" s="6" t="s">
        <v>135</v>
      </c>
      <c r="AU239" s="6" t="s">
        <v>91</v>
      </c>
      <c r="AY239" s="6" t="s">
        <v>134</v>
      </c>
      <c r="BE239" s="119">
        <f>IF($U$239="základní",$N$239,0)</f>
        <v>0</v>
      </c>
      <c r="BF239" s="119">
        <f>IF($U$239="snížená",$N$239,0)</f>
        <v>0</v>
      </c>
      <c r="BG239" s="119">
        <f>IF($U$239="zákl. přenesená",$N$239,0)</f>
        <v>0</v>
      </c>
      <c r="BH239" s="119">
        <f>IF($U$239="sníž. přenesená",$N$239,0)</f>
        <v>0</v>
      </c>
      <c r="BI239" s="119">
        <f>IF($U$239="nulová",$N$239,0)</f>
        <v>0</v>
      </c>
      <c r="BJ239" s="6" t="s">
        <v>19</v>
      </c>
      <c r="BK239" s="119">
        <f>ROUND($L$239*$K$239,2)</f>
        <v>0</v>
      </c>
      <c r="BL239" s="6" t="s">
        <v>137</v>
      </c>
      <c r="BM239" s="6" t="s">
        <v>516</v>
      </c>
    </row>
    <row r="240" spans="2:65" s="6" customFormat="1" ht="18.75" customHeight="1" x14ac:dyDescent="0.3">
      <c r="B240" s="120"/>
      <c r="E240" s="121"/>
      <c r="F240" s="201"/>
      <c r="G240" s="202"/>
      <c r="H240" s="202"/>
      <c r="I240" s="202"/>
      <c r="K240" s="122">
        <v>5</v>
      </c>
      <c r="R240" s="123"/>
      <c r="T240" s="124"/>
      <c r="AA240" s="125"/>
      <c r="AT240" s="121" t="s">
        <v>138</v>
      </c>
      <c r="AU240" s="121" t="s">
        <v>91</v>
      </c>
      <c r="AV240" s="121" t="s">
        <v>91</v>
      </c>
      <c r="AW240" s="121" t="s">
        <v>101</v>
      </c>
      <c r="AX240" s="121" t="s">
        <v>72</v>
      </c>
      <c r="AY240" s="121" t="s">
        <v>134</v>
      </c>
    </row>
    <row r="241" spans="2:65" s="6" customFormat="1" ht="18.75" customHeight="1" x14ac:dyDescent="0.3">
      <c r="B241" s="126"/>
      <c r="E241" s="127"/>
      <c r="F241" s="203" t="s">
        <v>139</v>
      </c>
      <c r="G241" s="204"/>
      <c r="H241" s="204"/>
      <c r="I241" s="204"/>
      <c r="K241" s="128">
        <v>5</v>
      </c>
      <c r="R241" s="129"/>
      <c r="T241" s="130"/>
      <c r="AA241" s="131"/>
      <c r="AT241" s="127" t="s">
        <v>138</v>
      </c>
      <c r="AU241" s="127" t="s">
        <v>91</v>
      </c>
      <c r="AV241" s="127" t="s">
        <v>137</v>
      </c>
      <c r="AW241" s="127" t="s">
        <v>101</v>
      </c>
      <c r="AX241" s="127" t="s">
        <v>19</v>
      </c>
      <c r="AY241" s="127" t="s">
        <v>134</v>
      </c>
    </row>
    <row r="242" spans="2:65" s="6" customFormat="1" ht="27" customHeight="1" x14ac:dyDescent="0.3">
      <c r="B242" s="19"/>
      <c r="C242" s="112" t="s">
        <v>354</v>
      </c>
      <c r="D242" s="112" t="s">
        <v>135</v>
      </c>
      <c r="E242" s="113" t="s">
        <v>517</v>
      </c>
      <c r="F242" s="193" t="s">
        <v>518</v>
      </c>
      <c r="G242" s="194"/>
      <c r="H242" s="194"/>
      <c r="I242" s="194"/>
      <c r="J242" s="114" t="s">
        <v>196</v>
      </c>
      <c r="K242" s="115">
        <v>0.45</v>
      </c>
      <c r="L242" s="195">
        <v>0</v>
      </c>
      <c r="M242" s="194"/>
      <c r="N242" s="196">
        <f>ROUND($L$242*$K$242,2)</f>
        <v>0</v>
      </c>
      <c r="O242" s="197"/>
      <c r="P242" s="197"/>
      <c r="Q242" s="197"/>
      <c r="R242" s="20"/>
      <c r="T242" s="116"/>
      <c r="U242" s="25" t="s">
        <v>37</v>
      </c>
      <c r="V242" s="117">
        <v>0</v>
      </c>
      <c r="W242" s="117">
        <f>$V$242*$K$242</f>
        <v>0</v>
      </c>
      <c r="X242" s="117">
        <v>0</v>
      </c>
      <c r="Y242" s="117">
        <f>$X$242*$K$242</f>
        <v>0</v>
      </c>
      <c r="Z242" s="117">
        <v>0</v>
      </c>
      <c r="AA242" s="118">
        <f>$Z$242*$K$242</f>
        <v>0</v>
      </c>
      <c r="AR242" s="6" t="s">
        <v>137</v>
      </c>
      <c r="AT242" s="6" t="s">
        <v>135</v>
      </c>
      <c r="AU242" s="6" t="s">
        <v>91</v>
      </c>
      <c r="AY242" s="6" t="s">
        <v>134</v>
      </c>
      <c r="BE242" s="119">
        <f>IF($U$242="základní",$N$242,0)</f>
        <v>0</v>
      </c>
      <c r="BF242" s="119">
        <f>IF($U$242="snížená",$N$242,0)</f>
        <v>0</v>
      </c>
      <c r="BG242" s="119">
        <f>IF($U$242="zákl. přenesená",$N$242,0)</f>
        <v>0</v>
      </c>
      <c r="BH242" s="119">
        <f>IF($U$242="sníž. přenesená",$N$242,0)</f>
        <v>0</v>
      </c>
      <c r="BI242" s="119">
        <f>IF($U$242="nulová",$N$242,0)</f>
        <v>0</v>
      </c>
      <c r="BJ242" s="6" t="s">
        <v>19</v>
      </c>
      <c r="BK242" s="119">
        <f>ROUND($L$242*$K$242,2)</f>
        <v>0</v>
      </c>
      <c r="BL242" s="6" t="s">
        <v>137</v>
      </c>
      <c r="BM242" s="6" t="s">
        <v>519</v>
      </c>
    </row>
    <row r="243" spans="2:65" s="102" customFormat="1" ht="30.75" customHeight="1" x14ac:dyDescent="0.3">
      <c r="B243" s="103"/>
      <c r="D243" s="111" t="s">
        <v>387</v>
      </c>
      <c r="E243" s="111"/>
      <c r="F243" s="111"/>
      <c r="G243" s="111"/>
      <c r="H243" s="111"/>
      <c r="I243" s="111"/>
      <c r="J243" s="111"/>
      <c r="K243" s="111"/>
      <c r="L243" s="111"/>
      <c r="M243" s="111"/>
      <c r="N243" s="210">
        <f>$BK$243</f>
        <v>0</v>
      </c>
      <c r="O243" s="211"/>
      <c r="P243" s="211"/>
      <c r="Q243" s="211"/>
      <c r="R243" s="106"/>
      <c r="T243" s="107"/>
      <c r="W243" s="108">
        <f>SUM($W$244:$W$253)</f>
        <v>0</v>
      </c>
      <c r="Y243" s="108">
        <f>SUM($Y$244:$Y$253)</f>
        <v>0</v>
      </c>
      <c r="AA243" s="109">
        <f>SUM($AA$244:$AA$253)</f>
        <v>0</v>
      </c>
      <c r="AR243" s="105" t="s">
        <v>19</v>
      </c>
      <c r="AT243" s="105" t="s">
        <v>71</v>
      </c>
      <c r="AU243" s="105" t="s">
        <v>19</v>
      </c>
      <c r="AY243" s="105" t="s">
        <v>134</v>
      </c>
      <c r="BK243" s="110">
        <f>SUM($BK$244:$BK$253)</f>
        <v>0</v>
      </c>
    </row>
    <row r="244" spans="2:65" s="6" customFormat="1" ht="27" customHeight="1" x14ac:dyDescent="0.3">
      <c r="B244" s="19"/>
      <c r="C244" s="112" t="s">
        <v>358</v>
      </c>
      <c r="D244" s="112" t="s">
        <v>135</v>
      </c>
      <c r="E244" s="113" t="s">
        <v>520</v>
      </c>
      <c r="F244" s="193" t="s">
        <v>521</v>
      </c>
      <c r="G244" s="194"/>
      <c r="H244" s="194"/>
      <c r="I244" s="194"/>
      <c r="J244" s="114" t="s">
        <v>238</v>
      </c>
      <c r="K244" s="115">
        <v>8</v>
      </c>
      <c r="L244" s="195">
        <v>0</v>
      </c>
      <c r="M244" s="194"/>
      <c r="N244" s="196">
        <f>ROUND($L$244*$K$244,2)</f>
        <v>0</v>
      </c>
      <c r="O244" s="197"/>
      <c r="P244" s="197"/>
      <c r="Q244" s="197"/>
      <c r="R244" s="20"/>
      <c r="T244" s="116"/>
      <c r="U244" s="25" t="s">
        <v>37</v>
      </c>
      <c r="V244" s="117">
        <v>0</v>
      </c>
      <c r="W244" s="117">
        <f>$V$244*$K$244</f>
        <v>0</v>
      </c>
      <c r="X244" s="117">
        <v>0</v>
      </c>
      <c r="Y244" s="117">
        <f>$X$244*$K$244</f>
        <v>0</v>
      </c>
      <c r="Z244" s="117">
        <v>0</v>
      </c>
      <c r="AA244" s="118">
        <f>$Z$244*$K$244</f>
        <v>0</v>
      </c>
      <c r="AR244" s="6" t="s">
        <v>137</v>
      </c>
      <c r="AT244" s="6" t="s">
        <v>135</v>
      </c>
      <c r="AU244" s="6" t="s">
        <v>91</v>
      </c>
      <c r="AY244" s="6" t="s">
        <v>134</v>
      </c>
      <c r="BE244" s="119">
        <f>IF($U$244="základní",$N$244,0)</f>
        <v>0</v>
      </c>
      <c r="BF244" s="119">
        <f>IF($U$244="snížená",$N$244,0)</f>
        <v>0</v>
      </c>
      <c r="BG244" s="119">
        <f>IF($U$244="zákl. přenesená",$N$244,0)</f>
        <v>0</v>
      </c>
      <c r="BH244" s="119">
        <f>IF($U$244="sníž. přenesená",$N$244,0)</f>
        <v>0</v>
      </c>
      <c r="BI244" s="119">
        <f>IF($U$244="nulová",$N$244,0)</f>
        <v>0</v>
      </c>
      <c r="BJ244" s="6" t="s">
        <v>19</v>
      </c>
      <c r="BK244" s="119">
        <f>ROUND($L$244*$K$244,2)</f>
        <v>0</v>
      </c>
      <c r="BL244" s="6" t="s">
        <v>137</v>
      </c>
      <c r="BM244" s="6" t="s">
        <v>522</v>
      </c>
    </row>
    <row r="245" spans="2:65" s="6" customFormat="1" ht="18.75" customHeight="1" x14ac:dyDescent="0.3">
      <c r="B245" s="120"/>
      <c r="E245" s="121"/>
      <c r="F245" s="201"/>
      <c r="G245" s="202"/>
      <c r="H245" s="202"/>
      <c r="I245" s="202"/>
      <c r="K245" s="122">
        <v>8</v>
      </c>
      <c r="N245" s="146"/>
      <c r="O245" s="146"/>
      <c r="P245" s="146"/>
      <c r="Q245" s="146"/>
      <c r="R245" s="123"/>
      <c r="T245" s="124"/>
      <c r="AA245" s="125"/>
      <c r="AT245" s="121" t="s">
        <v>138</v>
      </c>
      <c r="AU245" s="121" t="s">
        <v>91</v>
      </c>
      <c r="AV245" s="121" t="s">
        <v>91</v>
      </c>
      <c r="AW245" s="121" t="s">
        <v>101</v>
      </c>
      <c r="AX245" s="121" t="s">
        <v>72</v>
      </c>
      <c r="AY245" s="121" t="s">
        <v>134</v>
      </c>
    </row>
    <row r="246" spans="2:65" s="6" customFormat="1" ht="18.75" customHeight="1" x14ac:dyDescent="0.3">
      <c r="B246" s="126"/>
      <c r="E246" s="127"/>
      <c r="F246" s="203" t="s">
        <v>139</v>
      </c>
      <c r="G246" s="204"/>
      <c r="H246" s="204"/>
      <c r="I246" s="204"/>
      <c r="K246" s="128">
        <v>8</v>
      </c>
      <c r="N246" s="146"/>
      <c r="O246" s="146"/>
      <c r="P246" s="146"/>
      <c r="Q246" s="146"/>
      <c r="R246" s="129"/>
      <c r="T246" s="130"/>
      <c r="AA246" s="131"/>
      <c r="AT246" s="127" t="s">
        <v>138</v>
      </c>
      <c r="AU246" s="127" t="s">
        <v>91</v>
      </c>
      <c r="AV246" s="127" t="s">
        <v>137</v>
      </c>
      <c r="AW246" s="127" t="s">
        <v>101</v>
      </c>
      <c r="AX246" s="127" t="s">
        <v>19</v>
      </c>
      <c r="AY246" s="127" t="s">
        <v>134</v>
      </c>
    </row>
    <row r="247" spans="2:65" s="6" customFormat="1" ht="27" customHeight="1" x14ac:dyDescent="0.3">
      <c r="B247" s="19"/>
      <c r="C247" s="132" t="s">
        <v>24</v>
      </c>
      <c r="D247" s="132" t="s">
        <v>223</v>
      </c>
      <c r="E247" s="133" t="s">
        <v>523</v>
      </c>
      <c r="F247" s="207" t="s">
        <v>524</v>
      </c>
      <c r="G247" s="208"/>
      <c r="H247" s="208"/>
      <c r="I247" s="208"/>
      <c r="J247" s="134" t="s">
        <v>234</v>
      </c>
      <c r="K247" s="135">
        <v>6</v>
      </c>
      <c r="L247" s="209">
        <v>0</v>
      </c>
      <c r="M247" s="208"/>
      <c r="N247" s="213">
        <f>ROUND($L$247*$K$247,2)</f>
        <v>0</v>
      </c>
      <c r="O247" s="197"/>
      <c r="P247" s="197"/>
      <c r="Q247" s="197"/>
      <c r="R247" s="20"/>
      <c r="T247" s="116"/>
      <c r="U247" s="25" t="s">
        <v>37</v>
      </c>
      <c r="V247" s="117">
        <v>0</v>
      </c>
      <c r="W247" s="117">
        <f>$V$247*$K$247</f>
        <v>0</v>
      </c>
      <c r="X247" s="117">
        <v>0</v>
      </c>
      <c r="Y247" s="117">
        <f>$X$247*$K$247</f>
        <v>0</v>
      </c>
      <c r="Z247" s="117">
        <v>0</v>
      </c>
      <c r="AA247" s="118">
        <f>$Z$247*$K$247</f>
        <v>0</v>
      </c>
      <c r="AR247" s="6" t="s">
        <v>160</v>
      </c>
      <c r="AT247" s="6" t="s">
        <v>223</v>
      </c>
      <c r="AU247" s="6" t="s">
        <v>91</v>
      </c>
      <c r="AY247" s="6" t="s">
        <v>134</v>
      </c>
      <c r="BE247" s="119">
        <f>IF($U$247="základní",$N$247,0)</f>
        <v>0</v>
      </c>
      <c r="BF247" s="119">
        <f>IF($U$247="snížená",$N$247,0)</f>
        <v>0</v>
      </c>
      <c r="BG247" s="119">
        <f>IF($U$247="zákl. přenesená",$N$247,0)</f>
        <v>0</v>
      </c>
      <c r="BH247" s="119">
        <f>IF($U$247="sníž. přenesená",$N$247,0)</f>
        <v>0</v>
      </c>
      <c r="BI247" s="119">
        <f>IF($U$247="nulová",$N$247,0)</f>
        <v>0</v>
      </c>
      <c r="BJ247" s="6" t="s">
        <v>19</v>
      </c>
      <c r="BK247" s="119">
        <f>ROUND($L$247*$K$247,2)</f>
        <v>0</v>
      </c>
      <c r="BL247" s="6" t="s">
        <v>137</v>
      </c>
      <c r="BM247" s="6" t="s">
        <v>525</v>
      </c>
    </row>
    <row r="248" spans="2:65" s="6" customFormat="1" ht="18.75" customHeight="1" x14ac:dyDescent="0.3">
      <c r="B248" s="120"/>
      <c r="E248" s="121"/>
      <c r="F248" s="201">
        <v>11</v>
      </c>
      <c r="G248" s="202"/>
      <c r="H248" s="202"/>
      <c r="I248" s="202"/>
      <c r="K248" s="122">
        <v>6</v>
      </c>
      <c r="N248" s="146"/>
      <c r="O248" s="146"/>
      <c r="P248" s="146"/>
      <c r="Q248" s="146"/>
      <c r="R248" s="123"/>
      <c r="T248" s="124"/>
      <c r="AA248" s="125"/>
      <c r="AT248" s="121" t="s">
        <v>138</v>
      </c>
      <c r="AU248" s="121" t="s">
        <v>91</v>
      </c>
      <c r="AV248" s="121" t="s">
        <v>91</v>
      </c>
      <c r="AW248" s="121" t="s">
        <v>101</v>
      </c>
      <c r="AX248" s="121" t="s">
        <v>72</v>
      </c>
      <c r="AY248" s="121" t="s">
        <v>134</v>
      </c>
    </row>
    <row r="249" spans="2:65" s="6" customFormat="1" ht="18.75" customHeight="1" x14ac:dyDescent="0.3">
      <c r="B249" s="126"/>
      <c r="E249" s="127"/>
      <c r="F249" s="203" t="s">
        <v>139</v>
      </c>
      <c r="G249" s="204"/>
      <c r="H249" s="204"/>
      <c r="I249" s="204"/>
      <c r="K249" s="128">
        <v>6</v>
      </c>
      <c r="N249" s="146"/>
      <c r="O249" s="146"/>
      <c r="P249" s="146"/>
      <c r="Q249" s="146"/>
      <c r="R249" s="129"/>
      <c r="T249" s="130"/>
      <c r="AA249" s="131"/>
      <c r="AT249" s="127" t="s">
        <v>138</v>
      </c>
      <c r="AU249" s="127" t="s">
        <v>91</v>
      </c>
      <c r="AV249" s="127" t="s">
        <v>137</v>
      </c>
      <c r="AW249" s="127" t="s">
        <v>101</v>
      </c>
      <c r="AX249" s="127" t="s">
        <v>19</v>
      </c>
      <c r="AY249" s="127" t="s">
        <v>134</v>
      </c>
    </row>
    <row r="250" spans="2:65" s="6" customFormat="1" ht="27" customHeight="1" x14ac:dyDescent="0.3">
      <c r="B250" s="19"/>
      <c r="C250" s="132" t="s">
        <v>83</v>
      </c>
      <c r="D250" s="132" t="s">
        <v>223</v>
      </c>
      <c r="E250" s="133" t="s">
        <v>526</v>
      </c>
      <c r="F250" s="207" t="s">
        <v>527</v>
      </c>
      <c r="G250" s="208"/>
      <c r="H250" s="208"/>
      <c r="I250" s="208"/>
      <c r="J250" s="134" t="s">
        <v>234</v>
      </c>
      <c r="K250" s="135">
        <v>8</v>
      </c>
      <c r="L250" s="209">
        <v>0</v>
      </c>
      <c r="M250" s="208"/>
      <c r="N250" s="213">
        <f>ROUND($L$250*$K$250,2)</f>
        <v>0</v>
      </c>
      <c r="O250" s="197"/>
      <c r="P250" s="197"/>
      <c r="Q250" s="197"/>
      <c r="R250" s="20"/>
      <c r="T250" s="116"/>
      <c r="U250" s="25" t="s">
        <v>37</v>
      </c>
      <c r="V250" s="117">
        <v>0</v>
      </c>
      <c r="W250" s="117">
        <f>$V$250*$K$250</f>
        <v>0</v>
      </c>
      <c r="X250" s="117">
        <v>0</v>
      </c>
      <c r="Y250" s="117">
        <f>$X$250*$K$250</f>
        <v>0</v>
      </c>
      <c r="Z250" s="117">
        <v>0</v>
      </c>
      <c r="AA250" s="118">
        <f>$Z$250*$K$250</f>
        <v>0</v>
      </c>
      <c r="AR250" s="6" t="s">
        <v>160</v>
      </c>
      <c r="AT250" s="6" t="s">
        <v>223</v>
      </c>
      <c r="AU250" s="6" t="s">
        <v>91</v>
      </c>
      <c r="AY250" s="6" t="s">
        <v>134</v>
      </c>
      <c r="BE250" s="119">
        <f>IF($U$250="základní",$N$250,0)</f>
        <v>0</v>
      </c>
      <c r="BF250" s="119">
        <f>IF($U$250="snížená",$N$250,0)</f>
        <v>0</v>
      </c>
      <c r="BG250" s="119">
        <f>IF($U$250="zákl. přenesená",$N$250,0)</f>
        <v>0</v>
      </c>
      <c r="BH250" s="119">
        <f>IF($U$250="sníž. přenesená",$N$250,0)</f>
        <v>0</v>
      </c>
      <c r="BI250" s="119">
        <f>IF($U$250="nulová",$N$250,0)</f>
        <v>0</v>
      </c>
      <c r="BJ250" s="6" t="s">
        <v>19</v>
      </c>
      <c r="BK250" s="119">
        <f>ROUND($L$250*$K$250,2)</f>
        <v>0</v>
      </c>
      <c r="BL250" s="6" t="s">
        <v>137</v>
      </c>
      <c r="BM250" s="6" t="s">
        <v>528</v>
      </c>
    </row>
    <row r="251" spans="2:65" s="6" customFormat="1" ht="18.75" customHeight="1" x14ac:dyDescent="0.3">
      <c r="B251" s="120"/>
      <c r="E251" s="121"/>
      <c r="F251" s="201">
        <v>11</v>
      </c>
      <c r="G251" s="202"/>
      <c r="H251" s="202"/>
      <c r="I251" s="202"/>
      <c r="K251" s="122">
        <v>8</v>
      </c>
      <c r="N251" s="146"/>
      <c r="O251" s="146"/>
      <c r="P251" s="146"/>
      <c r="Q251" s="146"/>
      <c r="R251" s="123"/>
      <c r="T251" s="124"/>
      <c r="AA251" s="125"/>
      <c r="AT251" s="121" t="s">
        <v>138</v>
      </c>
      <c r="AU251" s="121" t="s">
        <v>91</v>
      </c>
      <c r="AV251" s="121" t="s">
        <v>91</v>
      </c>
      <c r="AW251" s="121" t="s">
        <v>101</v>
      </c>
      <c r="AX251" s="121" t="s">
        <v>72</v>
      </c>
      <c r="AY251" s="121" t="s">
        <v>134</v>
      </c>
    </row>
    <row r="252" spans="2:65" s="6" customFormat="1" ht="18.75" customHeight="1" x14ac:dyDescent="0.3">
      <c r="B252" s="126"/>
      <c r="E252" s="127"/>
      <c r="F252" s="203" t="s">
        <v>139</v>
      </c>
      <c r="G252" s="204"/>
      <c r="H252" s="204"/>
      <c r="I252" s="204"/>
      <c r="K252" s="128">
        <v>8</v>
      </c>
      <c r="N252" s="146"/>
      <c r="O252" s="146"/>
      <c r="P252" s="146"/>
      <c r="Q252" s="146"/>
      <c r="R252" s="129"/>
      <c r="T252" s="130"/>
      <c r="AA252" s="131"/>
      <c r="AT252" s="127" t="s">
        <v>138</v>
      </c>
      <c r="AU252" s="127" t="s">
        <v>91</v>
      </c>
      <c r="AV252" s="127" t="s">
        <v>137</v>
      </c>
      <c r="AW252" s="127" t="s">
        <v>101</v>
      </c>
      <c r="AX252" s="127" t="s">
        <v>19</v>
      </c>
      <c r="AY252" s="127" t="s">
        <v>134</v>
      </c>
    </row>
    <row r="253" spans="2:65" s="6" customFormat="1" ht="27" customHeight="1" x14ac:dyDescent="0.3">
      <c r="B253" s="19"/>
      <c r="C253" s="112" t="s">
        <v>368</v>
      </c>
      <c r="D253" s="112" t="s">
        <v>135</v>
      </c>
      <c r="E253" s="113" t="s">
        <v>529</v>
      </c>
      <c r="F253" s="193" t="s">
        <v>530</v>
      </c>
      <c r="G253" s="194"/>
      <c r="H253" s="194"/>
      <c r="I253" s="194"/>
      <c r="J253" s="114" t="s">
        <v>196</v>
      </c>
      <c r="K253" s="115">
        <v>7.4999999999999997E-2</v>
      </c>
      <c r="L253" s="195">
        <v>0</v>
      </c>
      <c r="M253" s="194"/>
      <c r="N253" s="196">
        <f>ROUND($L$253*$K$253,2)</f>
        <v>0</v>
      </c>
      <c r="O253" s="197"/>
      <c r="P253" s="197"/>
      <c r="Q253" s="197"/>
      <c r="R253" s="20"/>
      <c r="T253" s="116"/>
      <c r="U253" s="25" t="s">
        <v>37</v>
      </c>
      <c r="V253" s="117">
        <v>0</v>
      </c>
      <c r="W253" s="117">
        <f>$V$253*$K$253</f>
        <v>0</v>
      </c>
      <c r="X253" s="117">
        <v>0</v>
      </c>
      <c r="Y253" s="117">
        <f>$X$253*$K$253</f>
        <v>0</v>
      </c>
      <c r="Z253" s="117">
        <v>0</v>
      </c>
      <c r="AA253" s="118">
        <f>$Z$253*$K$253</f>
        <v>0</v>
      </c>
      <c r="AR253" s="6" t="s">
        <v>137</v>
      </c>
      <c r="AT253" s="6" t="s">
        <v>135</v>
      </c>
      <c r="AU253" s="6" t="s">
        <v>91</v>
      </c>
      <c r="AY253" s="6" t="s">
        <v>134</v>
      </c>
      <c r="BE253" s="119">
        <f>IF($U$253="základní",$N$253,0)</f>
        <v>0</v>
      </c>
      <c r="BF253" s="119">
        <f>IF($U$253="snížená",$N$253,0)</f>
        <v>0</v>
      </c>
      <c r="BG253" s="119">
        <f>IF($U$253="zákl. přenesená",$N$253,0)</f>
        <v>0</v>
      </c>
      <c r="BH253" s="119">
        <f>IF($U$253="sníž. přenesená",$N$253,0)</f>
        <v>0</v>
      </c>
      <c r="BI253" s="119">
        <f>IF($U$253="nulová",$N$253,0)</f>
        <v>0</v>
      </c>
      <c r="BJ253" s="6" t="s">
        <v>19</v>
      </c>
      <c r="BK253" s="119">
        <f>ROUND($L$253*$K$253,2)</f>
        <v>0</v>
      </c>
      <c r="BL253" s="6" t="s">
        <v>137</v>
      </c>
      <c r="BM253" s="6" t="s">
        <v>531</v>
      </c>
    </row>
    <row r="254" spans="2:65" s="6" customFormat="1" ht="7.5" customHeight="1" x14ac:dyDescent="0.3">
      <c r="B254" s="40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2"/>
    </row>
    <row r="277" s="2" customFormat="1" ht="14.25" customHeight="1" x14ac:dyDescent="0.3"/>
  </sheetData>
  <mergeCells count="291">
    <mergeCell ref="H1:K1"/>
    <mergeCell ref="S2:AC2"/>
    <mergeCell ref="F251:I251"/>
    <mergeCell ref="F252:I252"/>
    <mergeCell ref="F253:I253"/>
    <mergeCell ref="L253:M253"/>
    <mergeCell ref="N247:Q247"/>
    <mergeCell ref="F248:I248"/>
    <mergeCell ref="F249:I249"/>
    <mergeCell ref="F250:I250"/>
    <mergeCell ref="L250:M250"/>
    <mergeCell ref="N253:Q253"/>
    <mergeCell ref="N250:Q250"/>
    <mergeCell ref="F245:I245"/>
    <mergeCell ref="F246:I246"/>
    <mergeCell ref="F247:I247"/>
    <mergeCell ref="L247:M247"/>
    <mergeCell ref="N242:Q242"/>
    <mergeCell ref="F244:I244"/>
    <mergeCell ref="L244:M244"/>
    <mergeCell ref="N244:Q244"/>
    <mergeCell ref="N243:Q243"/>
    <mergeCell ref="F241:I241"/>
    <mergeCell ref="F242:I242"/>
    <mergeCell ref="L242:M242"/>
    <mergeCell ref="N236:Q236"/>
    <mergeCell ref="F237:I237"/>
    <mergeCell ref="F238:I238"/>
    <mergeCell ref="F239:I239"/>
    <mergeCell ref="L239:M239"/>
    <mergeCell ref="N239:Q239"/>
    <mergeCell ref="F236:I236"/>
    <mergeCell ref="L236:M236"/>
    <mergeCell ref="N233:Q233"/>
    <mergeCell ref="F234:I234"/>
    <mergeCell ref="F235:I235"/>
    <mergeCell ref="F240:I240"/>
    <mergeCell ref="F231:I231"/>
    <mergeCell ref="F232:I232"/>
    <mergeCell ref="F233:I233"/>
    <mergeCell ref="L233:M233"/>
    <mergeCell ref="N227:Q227"/>
    <mergeCell ref="F228:I228"/>
    <mergeCell ref="F229:I229"/>
    <mergeCell ref="F230:I230"/>
    <mergeCell ref="L230:M230"/>
    <mergeCell ref="N230:Q230"/>
    <mergeCell ref="N221:Q221"/>
    <mergeCell ref="F222:I222"/>
    <mergeCell ref="F223:I223"/>
    <mergeCell ref="F224:I224"/>
    <mergeCell ref="L224:M224"/>
    <mergeCell ref="N224:Q224"/>
    <mergeCell ref="F221:I221"/>
    <mergeCell ref="L221:M221"/>
    <mergeCell ref="F225:I225"/>
    <mergeCell ref="F226:I226"/>
    <mergeCell ref="F227:I227"/>
    <mergeCell ref="L227:M227"/>
    <mergeCell ref="F219:I219"/>
    <mergeCell ref="F220:I220"/>
    <mergeCell ref="N215:Q215"/>
    <mergeCell ref="F216:I216"/>
    <mergeCell ref="F217:I217"/>
    <mergeCell ref="F218:I218"/>
    <mergeCell ref="L218:M218"/>
    <mergeCell ref="N218:Q218"/>
    <mergeCell ref="F213:I213"/>
    <mergeCell ref="F214:I214"/>
    <mergeCell ref="F215:I215"/>
    <mergeCell ref="L215:M215"/>
    <mergeCell ref="N211:Q211"/>
    <mergeCell ref="F212:I212"/>
    <mergeCell ref="L212:M212"/>
    <mergeCell ref="N212:Q212"/>
    <mergeCell ref="F209:I209"/>
    <mergeCell ref="F210:I210"/>
    <mergeCell ref="F211:I211"/>
    <mergeCell ref="L211:M211"/>
    <mergeCell ref="N205:Q205"/>
    <mergeCell ref="F206:I206"/>
    <mergeCell ref="F207:I207"/>
    <mergeCell ref="F208:I208"/>
    <mergeCell ref="L208:M208"/>
    <mergeCell ref="N208:Q208"/>
    <mergeCell ref="F203:I203"/>
    <mergeCell ref="F204:I204"/>
    <mergeCell ref="F205:I205"/>
    <mergeCell ref="L205:M205"/>
    <mergeCell ref="N199:Q199"/>
    <mergeCell ref="F200:I200"/>
    <mergeCell ref="F201:I201"/>
    <mergeCell ref="F202:I202"/>
    <mergeCell ref="L202:M202"/>
    <mergeCell ref="N202:Q202"/>
    <mergeCell ref="F198:I198"/>
    <mergeCell ref="F199:I199"/>
    <mergeCell ref="L199:M199"/>
    <mergeCell ref="N193:Q193"/>
    <mergeCell ref="F194:I194"/>
    <mergeCell ref="F195:I195"/>
    <mergeCell ref="F196:I196"/>
    <mergeCell ref="L196:M196"/>
    <mergeCell ref="N196:Q196"/>
    <mergeCell ref="F193:I193"/>
    <mergeCell ref="L193:M193"/>
    <mergeCell ref="N190:Q190"/>
    <mergeCell ref="F191:I191"/>
    <mergeCell ref="F192:I192"/>
    <mergeCell ref="F197:I197"/>
    <mergeCell ref="F188:I188"/>
    <mergeCell ref="F189:I189"/>
    <mergeCell ref="F190:I190"/>
    <mergeCell ref="L190:M190"/>
    <mergeCell ref="N184:Q184"/>
    <mergeCell ref="F185:I185"/>
    <mergeCell ref="F186:I186"/>
    <mergeCell ref="F187:I187"/>
    <mergeCell ref="L187:M187"/>
    <mergeCell ref="N187:Q187"/>
    <mergeCell ref="F182:I182"/>
    <mergeCell ref="F183:I183"/>
    <mergeCell ref="F184:I184"/>
    <mergeCell ref="L184:M184"/>
    <mergeCell ref="N178:Q178"/>
    <mergeCell ref="F179:I179"/>
    <mergeCell ref="F180:I180"/>
    <mergeCell ref="F181:I181"/>
    <mergeCell ref="L181:M181"/>
    <mergeCell ref="N181:Q181"/>
    <mergeCell ref="F176:I176"/>
    <mergeCell ref="F177:I177"/>
    <mergeCell ref="F178:I178"/>
    <mergeCell ref="L178:M178"/>
    <mergeCell ref="N172:Q172"/>
    <mergeCell ref="F173:I173"/>
    <mergeCell ref="F174:I174"/>
    <mergeCell ref="F175:I175"/>
    <mergeCell ref="L175:M175"/>
    <mergeCell ref="N175:Q175"/>
    <mergeCell ref="F170:I170"/>
    <mergeCell ref="F171:I171"/>
    <mergeCell ref="F172:I172"/>
    <mergeCell ref="L172:M172"/>
    <mergeCell ref="N167:Q167"/>
    <mergeCell ref="F169:I169"/>
    <mergeCell ref="L169:M169"/>
    <mergeCell ref="N169:Q169"/>
    <mergeCell ref="N168:Q168"/>
    <mergeCell ref="F164:I164"/>
    <mergeCell ref="L164:M164"/>
    <mergeCell ref="F161:I161"/>
    <mergeCell ref="L161:M161"/>
    <mergeCell ref="N161:Q161"/>
    <mergeCell ref="F167:I167"/>
    <mergeCell ref="L167:M167"/>
    <mergeCell ref="N164:Q164"/>
    <mergeCell ref="F165:I165"/>
    <mergeCell ref="F166:I166"/>
    <mergeCell ref="N155:Q155"/>
    <mergeCell ref="N158:Q158"/>
    <mergeCell ref="F159:I159"/>
    <mergeCell ref="F160:I160"/>
    <mergeCell ref="F162:I162"/>
    <mergeCell ref="F163:I163"/>
    <mergeCell ref="F153:I153"/>
    <mergeCell ref="F154:I154"/>
    <mergeCell ref="F156:I156"/>
    <mergeCell ref="F157:I157"/>
    <mergeCell ref="F158:I158"/>
    <mergeCell ref="L158:M158"/>
    <mergeCell ref="F155:I155"/>
    <mergeCell ref="L155:M155"/>
    <mergeCell ref="F150:I150"/>
    <mergeCell ref="F151:I151"/>
    <mergeCell ref="F149:I149"/>
    <mergeCell ref="L149:M149"/>
    <mergeCell ref="N149:Q149"/>
    <mergeCell ref="F152:I152"/>
    <mergeCell ref="L152:M152"/>
    <mergeCell ref="N152:Q152"/>
    <mergeCell ref="N147:Q147"/>
    <mergeCell ref="N148:Q148"/>
    <mergeCell ref="F145:I145"/>
    <mergeCell ref="F146:I146"/>
    <mergeCell ref="F147:I147"/>
    <mergeCell ref="L147:M147"/>
    <mergeCell ref="N141:Q141"/>
    <mergeCell ref="F142:I142"/>
    <mergeCell ref="F143:I143"/>
    <mergeCell ref="F144:I144"/>
    <mergeCell ref="L144:M144"/>
    <mergeCell ref="N144:Q144"/>
    <mergeCell ref="N135:Q135"/>
    <mergeCell ref="F136:I136"/>
    <mergeCell ref="F137:I137"/>
    <mergeCell ref="F138:I138"/>
    <mergeCell ref="L138:M138"/>
    <mergeCell ref="N138:Q138"/>
    <mergeCell ref="F135:I135"/>
    <mergeCell ref="L135:M135"/>
    <mergeCell ref="F139:I139"/>
    <mergeCell ref="F140:I140"/>
    <mergeCell ref="F141:I141"/>
    <mergeCell ref="L141:M141"/>
    <mergeCell ref="F134:I134"/>
    <mergeCell ref="N129:Q129"/>
    <mergeCell ref="F130:I130"/>
    <mergeCell ref="F131:I131"/>
    <mergeCell ref="F132:I132"/>
    <mergeCell ref="L132:M132"/>
    <mergeCell ref="N132:Q132"/>
    <mergeCell ref="F129:I129"/>
    <mergeCell ref="L129:M129"/>
    <mergeCell ref="F126:I126"/>
    <mergeCell ref="L126:M126"/>
    <mergeCell ref="N126:Q126"/>
    <mergeCell ref="F133:I133"/>
    <mergeCell ref="F124:I124"/>
    <mergeCell ref="F125:I125"/>
    <mergeCell ref="F120:I120"/>
    <mergeCell ref="L120:M120"/>
    <mergeCell ref="F127:I127"/>
    <mergeCell ref="F128:I128"/>
    <mergeCell ref="N120:Q120"/>
    <mergeCell ref="F123:I123"/>
    <mergeCell ref="L123:M123"/>
    <mergeCell ref="N123:Q123"/>
    <mergeCell ref="N121:Q121"/>
    <mergeCell ref="N122:Q122"/>
    <mergeCell ref="F119:I119"/>
    <mergeCell ref="L119:M119"/>
    <mergeCell ref="N119:Q119"/>
    <mergeCell ref="N116:Q116"/>
    <mergeCell ref="N117:Q117"/>
    <mergeCell ref="N118:Q118"/>
    <mergeCell ref="M113:Q113"/>
    <mergeCell ref="N97:Q97"/>
    <mergeCell ref="L99:Q99"/>
    <mergeCell ref="C105:Q105"/>
    <mergeCell ref="F107:P107"/>
    <mergeCell ref="F115:I115"/>
    <mergeCell ref="L115:M115"/>
    <mergeCell ref="N115:Q115"/>
    <mergeCell ref="N93:Q93"/>
    <mergeCell ref="N94:Q94"/>
    <mergeCell ref="N95:Q95"/>
    <mergeCell ref="F108:P108"/>
    <mergeCell ref="M110:P110"/>
    <mergeCell ref="M112:Q112"/>
    <mergeCell ref="N89:Q89"/>
    <mergeCell ref="N90:Q90"/>
    <mergeCell ref="N91:Q91"/>
    <mergeCell ref="N92:Q92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O15:P15"/>
    <mergeCell ref="O17:P17"/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2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8"/>
  <sheetViews>
    <sheetView showGridLines="0" workbookViewId="0">
      <pane ySplit="1" topLeftCell="A94" activePane="bottomLeft" state="frozenSplit"/>
      <selection pane="bottomLeft" activeCell="AD114" sqref="AD114"/>
    </sheetView>
  </sheetViews>
  <sheetFormatPr defaultColWidth="10.5" defaultRowHeight="14.25" customHeight="1" x14ac:dyDescent="0.3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1:256" s="3" customFormat="1" ht="22.5" customHeight="1" x14ac:dyDescent="0.3">
      <c r="A1" s="144"/>
      <c r="B1" s="141"/>
      <c r="C1" s="141"/>
      <c r="D1" s="142" t="s">
        <v>1</v>
      </c>
      <c r="E1" s="141"/>
      <c r="F1" s="143" t="s">
        <v>548</v>
      </c>
      <c r="G1" s="143"/>
      <c r="H1" s="214" t="s">
        <v>549</v>
      </c>
      <c r="I1" s="214"/>
      <c r="J1" s="214"/>
      <c r="K1" s="214"/>
      <c r="L1" s="143" t="s">
        <v>550</v>
      </c>
      <c r="M1" s="141"/>
      <c r="N1" s="141"/>
      <c r="O1" s="142" t="s">
        <v>90</v>
      </c>
      <c r="P1" s="141"/>
      <c r="Q1" s="141"/>
      <c r="R1" s="141"/>
      <c r="S1" s="143" t="s">
        <v>551</v>
      </c>
      <c r="T1" s="143"/>
      <c r="U1" s="144"/>
      <c r="V1" s="14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2" customFormat="1" ht="37.5" customHeight="1" x14ac:dyDescent="0.3">
      <c r="C2" s="157" t="s">
        <v>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S2" s="181" t="s">
        <v>5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T2" s="2" t="s">
        <v>85</v>
      </c>
    </row>
    <row r="3" spans="1:256" s="2" customFormat="1" ht="7.5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AT3" s="2" t="s">
        <v>91</v>
      </c>
    </row>
    <row r="4" spans="1:256" s="2" customFormat="1" ht="37.5" customHeight="1" x14ac:dyDescent="0.3">
      <c r="B4" s="10"/>
      <c r="C4" s="158" t="s">
        <v>92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1"/>
      <c r="T4" s="12" t="s">
        <v>10</v>
      </c>
      <c r="AT4" s="2" t="s">
        <v>3</v>
      </c>
    </row>
    <row r="5" spans="1:256" s="2" customFormat="1" ht="7.5" customHeight="1" x14ac:dyDescent="0.3">
      <c r="B5" s="10"/>
      <c r="R5" s="11"/>
    </row>
    <row r="6" spans="1:256" s="2" customFormat="1" ht="26.25" customHeight="1" x14ac:dyDescent="0.3">
      <c r="B6" s="10"/>
      <c r="D6" s="16" t="s">
        <v>14</v>
      </c>
      <c r="F6" s="185" t="str">
        <f>'Rekapitulace stavby'!$K$6</f>
        <v>MŠ Ratibořická 2299 - Rekonstrukce hygienických zařízení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R6" s="11"/>
    </row>
    <row r="7" spans="1:256" s="6" customFormat="1" ht="33.75" customHeight="1" x14ac:dyDescent="0.3">
      <c r="B7" s="19"/>
      <c r="D7" s="15" t="s">
        <v>93</v>
      </c>
      <c r="F7" s="160" t="s">
        <v>532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R7" s="20"/>
    </row>
    <row r="8" spans="1:256" s="6" customFormat="1" ht="15" customHeight="1" x14ac:dyDescent="0.3">
      <c r="B8" s="19"/>
      <c r="D8" s="16" t="s">
        <v>17</v>
      </c>
      <c r="F8" s="14"/>
      <c r="M8" s="16" t="s">
        <v>18</v>
      </c>
      <c r="O8" s="14"/>
      <c r="R8" s="20"/>
    </row>
    <row r="9" spans="1:256" s="6" customFormat="1" ht="15" customHeight="1" x14ac:dyDescent="0.3">
      <c r="B9" s="19"/>
      <c r="D9" s="16" t="s">
        <v>20</v>
      </c>
      <c r="F9" s="14" t="s">
        <v>21</v>
      </c>
      <c r="M9" s="16" t="s">
        <v>22</v>
      </c>
      <c r="O9" s="184"/>
      <c r="P9" s="169"/>
      <c r="R9" s="20"/>
    </row>
    <row r="10" spans="1:256" s="6" customFormat="1" ht="12" customHeight="1" x14ac:dyDescent="0.3">
      <c r="B10" s="19"/>
      <c r="R10" s="20"/>
    </row>
    <row r="11" spans="1:256" s="6" customFormat="1" ht="15" customHeight="1" x14ac:dyDescent="0.3">
      <c r="B11" s="19"/>
      <c r="D11" s="16" t="s">
        <v>25</v>
      </c>
      <c r="M11" s="16" t="s">
        <v>26</v>
      </c>
      <c r="O11" s="159" t="str">
        <f>IF('Rekapitulace stavby'!$AN$10="","",'Rekapitulace stavby'!$AN$10)</f>
        <v/>
      </c>
      <c r="P11" s="169"/>
      <c r="R11" s="20"/>
    </row>
    <row r="12" spans="1:256" s="6" customFormat="1" ht="18.75" customHeight="1" x14ac:dyDescent="0.3">
      <c r="B12" s="19"/>
      <c r="E12" s="14" t="str">
        <f>IF('Rekapitulace stavby'!$E$11="","",'Rekapitulace stavby'!$E$11)</f>
        <v xml:space="preserve"> </v>
      </c>
      <c r="M12" s="16" t="s">
        <v>27</v>
      </c>
      <c r="O12" s="159" t="str">
        <f>IF('Rekapitulace stavby'!$AN$11="","",'Rekapitulace stavby'!$AN$11)</f>
        <v/>
      </c>
      <c r="P12" s="169"/>
      <c r="R12" s="20"/>
    </row>
    <row r="13" spans="1:256" s="6" customFormat="1" ht="7.5" customHeight="1" x14ac:dyDescent="0.3">
      <c r="B13" s="19"/>
      <c r="R13" s="20"/>
    </row>
    <row r="14" spans="1:256" s="6" customFormat="1" ht="15" customHeight="1" x14ac:dyDescent="0.3">
      <c r="B14" s="19"/>
      <c r="D14" s="16" t="s">
        <v>28</v>
      </c>
      <c r="M14" s="16" t="s">
        <v>26</v>
      </c>
      <c r="O14" s="159" t="str">
        <f>IF('Rekapitulace stavby'!$AN$13="","",'Rekapitulace stavby'!$AN$13)</f>
        <v/>
      </c>
      <c r="P14" s="169"/>
      <c r="R14" s="20"/>
    </row>
    <row r="15" spans="1:256" s="6" customFormat="1" ht="18.75" customHeight="1" x14ac:dyDescent="0.3">
      <c r="B15" s="19"/>
      <c r="E15" s="14" t="str">
        <f>IF('Rekapitulace stavby'!$E$14="","",'Rekapitulace stavby'!$E$14)</f>
        <v xml:space="preserve"> </v>
      </c>
      <c r="M15" s="16" t="s">
        <v>27</v>
      </c>
      <c r="O15" s="159" t="str">
        <f>IF('Rekapitulace stavby'!$AN$14="","",'Rekapitulace stavby'!$AN$14)</f>
        <v/>
      </c>
      <c r="P15" s="169"/>
      <c r="R15" s="20"/>
    </row>
    <row r="16" spans="1:256" s="6" customFormat="1" ht="7.5" customHeight="1" x14ac:dyDescent="0.3">
      <c r="B16" s="19"/>
      <c r="R16" s="20"/>
    </row>
    <row r="17" spans="2:18" s="6" customFormat="1" ht="15" customHeight="1" x14ac:dyDescent="0.3">
      <c r="B17" s="19"/>
      <c r="D17" s="16" t="s">
        <v>29</v>
      </c>
      <c r="M17" s="16" t="s">
        <v>26</v>
      </c>
      <c r="O17" s="159" t="str">
        <f>IF('Rekapitulace stavby'!$AN$16="","",'Rekapitulace stavby'!$AN$16)</f>
        <v/>
      </c>
      <c r="P17" s="169"/>
      <c r="R17" s="20"/>
    </row>
    <row r="18" spans="2:18" s="6" customFormat="1" ht="18.75" customHeight="1" x14ac:dyDescent="0.3">
      <c r="B18" s="19"/>
      <c r="E18" s="14" t="str">
        <f>IF('Rekapitulace stavby'!$E$17="","",'Rekapitulace stavby'!$E$17)</f>
        <v xml:space="preserve"> </v>
      </c>
      <c r="M18" s="16" t="s">
        <v>27</v>
      </c>
      <c r="O18" s="159" t="str">
        <f>IF('Rekapitulace stavby'!$AN$17="","",'Rekapitulace stavby'!$AN$17)</f>
        <v/>
      </c>
      <c r="P18" s="169"/>
      <c r="R18" s="20"/>
    </row>
    <row r="19" spans="2:18" s="6" customFormat="1" ht="7.5" customHeight="1" x14ac:dyDescent="0.3">
      <c r="B19" s="19"/>
      <c r="R19" s="20"/>
    </row>
    <row r="20" spans="2:18" s="6" customFormat="1" ht="15" customHeight="1" x14ac:dyDescent="0.3">
      <c r="B20" s="19"/>
      <c r="D20" s="16" t="s">
        <v>31</v>
      </c>
      <c r="M20" s="16" t="s">
        <v>26</v>
      </c>
      <c r="O20" s="159" t="str">
        <f>IF('Rekapitulace stavby'!$AN$19="","",'Rekapitulace stavby'!$AN$19)</f>
        <v/>
      </c>
      <c r="P20" s="169"/>
      <c r="R20" s="20"/>
    </row>
    <row r="21" spans="2:18" s="6" customFormat="1" ht="18.75" customHeight="1" x14ac:dyDescent="0.3">
      <c r="B21" s="19"/>
      <c r="E21" s="14" t="str">
        <f>IF('Rekapitulace stavby'!$E$20="","",'Rekapitulace stavby'!$E$20)</f>
        <v xml:space="preserve"> </v>
      </c>
      <c r="M21" s="16" t="s">
        <v>27</v>
      </c>
      <c r="O21" s="159" t="str">
        <f>IF('Rekapitulace stavby'!$AN$20="","",'Rekapitulace stavby'!$AN$20)</f>
        <v/>
      </c>
      <c r="P21" s="169"/>
      <c r="R21" s="20"/>
    </row>
    <row r="22" spans="2:18" s="6" customFormat="1" ht="7.5" customHeight="1" x14ac:dyDescent="0.3">
      <c r="B22" s="19"/>
      <c r="R22" s="20"/>
    </row>
    <row r="23" spans="2:18" s="6" customFormat="1" ht="15" customHeight="1" x14ac:dyDescent="0.3">
      <c r="B23" s="19"/>
      <c r="D23" s="16" t="s">
        <v>32</v>
      </c>
      <c r="R23" s="20"/>
    </row>
    <row r="24" spans="2:18" s="78" customFormat="1" ht="15.75" customHeight="1" x14ac:dyDescent="0.3">
      <c r="B24" s="79"/>
      <c r="E24" s="152"/>
      <c r="F24" s="186"/>
      <c r="G24" s="186"/>
      <c r="H24" s="186"/>
      <c r="I24" s="186"/>
      <c r="J24" s="186"/>
      <c r="K24" s="186"/>
      <c r="L24" s="186"/>
      <c r="R24" s="80"/>
    </row>
    <row r="25" spans="2:18" s="6" customFormat="1" ht="7.5" customHeight="1" x14ac:dyDescent="0.3">
      <c r="B25" s="19"/>
      <c r="R25" s="20"/>
    </row>
    <row r="26" spans="2:18" s="6" customFormat="1" ht="7.5" customHeight="1" x14ac:dyDescent="0.3">
      <c r="B26" s="1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20"/>
    </row>
    <row r="27" spans="2:18" s="6" customFormat="1" ht="15" customHeight="1" x14ac:dyDescent="0.3">
      <c r="B27" s="19"/>
      <c r="D27" s="81" t="s">
        <v>95</v>
      </c>
      <c r="M27" s="154">
        <f>$N$88</f>
        <v>0</v>
      </c>
      <c r="N27" s="169"/>
      <c r="O27" s="169"/>
      <c r="P27" s="169"/>
      <c r="R27" s="20"/>
    </row>
    <row r="28" spans="2:18" s="6" customFormat="1" ht="15" customHeight="1" x14ac:dyDescent="0.3">
      <c r="B28" s="19"/>
      <c r="D28" s="18" t="s">
        <v>96</v>
      </c>
      <c r="M28" s="154">
        <f>$N$92</f>
        <v>0</v>
      </c>
      <c r="N28" s="169"/>
      <c r="O28" s="169"/>
      <c r="P28" s="169"/>
      <c r="R28" s="20"/>
    </row>
    <row r="29" spans="2:18" s="6" customFormat="1" ht="7.5" customHeight="1" x14ac:dyDescent="0.3">
      <c r="B29" s="19"/>
      <c r="R29" s="20"/>
    </row>
    <row r="30" spans="2:18" s="6" customFormat="1" ht="26.25" customHeight="1" x14ac:dyDescent="0.3">
      <c r="B30" s="19"/>
      <c r="D30" s="82" t="s">
        <v>35</v>
      </c>
      <c r="M30" s="188">
        <f>ROUND($M$27+$M$28,2)</f>
        <v>0</v>
      </c>
      <c r="N30" s="169"/>
      <c r="O30" s="169"/>
      <c r="P30" s="169"/>
      <c r="R30" s="20"/>
    </row>
    <row r="31" spans="2:18" s="6" customFormat="1" ht="7.5" customHeight="1" x14ac:dyDescent="0.3">
      <c r="B31" s="1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R31" s="20"/>
    </row>
    <row r="32" spans="2:18" s="6" customFormat="1" ht="15" customHeight="1" x14ac:dyDescent="0.3">
      <c r="B32" s="19"/>
      <c r="D32" s="24" t="s">
        <v>36</v>
      </c>
      <c r="E32" s="24" t="s">
        <v>37</v>
      </c>
      <c r="F32" s="83">
        <v>0.21</v>
      </c>
      <c r="G32" s="84" t="s">
        <v>38</v>
      </c>
      <c r="H32" s="187">
        <f>ROUND((SUM($BE$92:$BE$93)+SUM($BE$111:$BE$116)),2)</f>
        <v>0</v>
      </c>
      <c r="I32" s="169"/>
      <c r="J32" s="169"/>
      <c r="M32" s="187">
        <f>ROUND(ROUND((SUM($BE$92:$BE$93)+SUM($BE$111:$BE$116)),2)*$F$32,2)</f>
        <v>0</v>
      </c>
      <c r="N32" s="169"/>
      <c r="O32" s="169"/>
      <c r="P32" s="169"/>
      <c r="R32" s="20"/>
    </row>
    <row r="33" spans="2:18" s="6" customFormat="1" ht="15" customHeight="1" x14ac:dyDescent="0.3">
      <c r="B33" s="19"/>
      <c r="E33" s="24" t="s">
        <v>39</v>
      </c>
      <c r="F33" s="83">
        <v>0.15</v>
      </c>
      <c r="G33" s="84" t="s">
        <v>38</v>
      </c>
      <c r="H33" s="187">
        <f>ROUND((SUM($BF$92:$BF$93)+SUM($BF$111:$BF$116)),2)</f>
        <v>0</v>
      </c>
      <c r="I33" s="169"/>
      <c r="J33" s="169"/>
      <c r="M33" s="187">
        <f>ROUND(ROUND((SUM($BF$92:$BF$93)+SUM($BF$111:$BF$116)),2)*$F$33,2)</f>
        <v>0</v>
      </c>
      <c r="N33" s="169"/>
      <c r="O33" s="169"/>
      <c r="P33" s="169"/>
      <c r="R33" s="20"/>
    </row>
    <row r="34" spans="2:18" s="6" customFormat="1" ht="15" hidden="1" customHeight="1" x14ac:dyDescent="0.3">
      <c r="B34" s="19"/>
      <c r="E34" s="24" t="s">
        <v>40</v>
      </c>
      <c r="F34" s="83">
        <v>0.21</v>
      </c>
      <c r="G34" s="84" t="s">
        <v>38</v>
      </c>
      <c r="H34" s="187">
        <f>ROUND((SUM($BG$92:$BG$93)+SUM($BG$111:$BG$116)),2)</f>
        <v>0</v>
      </c>
      <c r="I34" s="169"/>
      <c r="J34" s="169"/>
      <c r="M34" s="187">
        <v>0</v>
      </c>
      <c r="N34" s="169"/>
      <c r="O34" s="169"/>
      <c r="P34" s="169"/>
      <c r="R34" s="20"/>
    </row>
    <row r="35" spans="2:18" s="6" customFormat="1" ht="15" hidden="1" customHeight="1" x14ac:dyDescent="0.3">
      <c r="B35" s="19"/>
      <c r="E35" s="24" t="s">
        <v>41</v>
      </c>
      <c r="F35" s="83">
        <v>0.15</v>
      </c>
      <c r="G35" s="84" t="s">
        <v>38</v>
      </c>
      <c r="H35" s="187">
        <f>ROUND((SUM($BH$92:$BH$93)+SUM($BH$111:$BH$116)),2)</f>
        <v>0</v>
      </c>
      <c r="I35" s="169"/>
      <c r="J35" s="169"/>
      <c r="M35" s="187">
        <v>0</v>
      </c>
      <c r="N35" s="169"/>
      <c r="O35" s="169"/>
      <c r="P35" s="169"/>
      <c r="R35" s="20"/>
    </row>
    <row r="36" spans="2:18" s="6" customFormat="1" ht="15" hidden="1" customHeight="1" x14ac:dyDescent="0.3">
      <c r="B36" s="19"/>
      <c r="E36" s="24" t="s">
        <v>42</v>
      </c>
      <c r="F36" s="83">
        <v>0</v>
      </c>
      <c r="G36" s="84" t="s">
        <v>38</v>
      </c>
      <c r="H36" s="187">
        <f>ROUND((SUM($BI$92:$BI$93)+SUM($BI$111:$BI$116)),2)</f>
        <v>0</v>
      </c>
      <c r="I36" s="169"/>
      <c r="J36" s="169"/>
      <c r="M36" s="187">
        <v>0</v>
      </c>
      <c r="N36" s="169"/>
      <c r="O36" s="169"/>
      <c r="P36" s="169"/>
      <c r="R36" s="20"/>
    </row>
    <row r="37" spans="2:18" s="6" customFormat="1" ht="7.5" customHeight="1" x14ac:dyDescent="0.3">
      <c r="B37" s="19"/>
      <c r="R37" s="20"/>
    </row>
    <row r="38" spans="2:18" s="6" customFormat="1" ht="26.25" customHeight="1" x14ac:dyDescent="0.3">
      <c r="B38" s="19"/>
      <c r="C38" s="27"/>
      <c r="D38" s="28" t="s">
        <v>43</v>
      </c>
      <c r="E38" s="29"/>
      <c r="F38" s="29"/>
      <c r="G38" s="85" t="s">
        <v>44</v>
      </c>
      <c r="H38" s="30" t="s">
        <v>45</v>
      </c>
      <c r="I38" s="29"/>
      <c r="J38" s="29"/>
      <c r="K38" s="29"/>
      <c r="L38" s="166">
        <f>SUM($M$30:$M$36)</f>
        <v>0</v>
      </c>
      <c r="M38" s="165"/>
      <c r="N38" s="165"/>
      <c r="O38" s="165"/>
      <c r="P38" s="167"/>
      <c r="Q38" s="27"/>
      <c r="R38" s="20"/>
    </row>
    <row r="39" spans="2:18" s="6" customFormat="1" ht="15" customHeight="1" x14ac:dyDescent="0.3">
      <c r="B39" s="19"/>
      <c r="R39" s="20"/>
    </row>
    <row r="40" spans="2:18" s="6" customFormat="1" ht="15" customHeight="1" x14ac:dyDescent="0.3">
      <c r="B40" s="19"/>
      <c r="R40" s="20"/>
    </row>
    <row r="41" spans="2:18" ht="14.25" customHeight="1" x14ac:dyDescent="0.3">
      <c r="B41" s="10"/>
      <c r="R41" s="11"/>
    </row>
    <row r="42" spans="2:18" ht="14.25" customHeight="1" x14ac:dyDescent="0.3">
      <c r="B42" s="10"/>
      <c r="R42" s="11"/>
    </row>
    <row r="43" spans="2:18" ht="14.25" customHeight="1" x14ac:dyDescent="0.3">
      <c r="B43" s="10"/>
      <c r="R43" s="11"/>
    </row>
    <row r="44" spans="2:18" ht="14.25" customHeight="1" x14ac:dyDescent="0.3">
      <c r="B44" s="10"/>
      <c r="R44" s="11"/>
    </row>
    <row r="45" spans="2:18" ht="14.25" customHeight="1" x14ac:dyDescent="0.3">
      <c r="B45" s="10"/>
      <c r="R45" s="11"/>
    </row>
    <row r="46" spans="2:18" ht="14.25" customHeight="1" x14ac:dyDescent="0.3">
      <c r="B46" s="10"/>
      <c r="R46" s="11"/>
    </row>
    <row r="47" spans="2:18" ht="14.25" customHeight="1" x14ac:dyDescent="0.3">
      <c r="B47" s="10"/>
      <c r="R47" s="11"/>
    </row>
    <row r="48" spans="2:18" ht="14.25" customHeight="1" x14ac:dyDescent="0.3">
      <c r="B48" s="10"/>
      <c r="R48" s="11"/>
    </row>
    <row r="49" spans="2:18" ht="14.25" customHeight="1" x14ac:dyDescent="0.3">
      <c r="B49" s="10"/>
      <c r="R49" s="11"/>
    </row>
    <row r="50" spans="2:18" s="6" customFormat="1" ht="15.75" customHeight="1" x14ac:dyDescent="0.3">
      <c r="B50" s="19"/>
      <c r="D50" s="31" t="s">
        <v>46</v>
      </c>
      <c r="E50" s="32"/>
      <c r="F50" s="32"/>
      <c r="G50" s="32"/>
      <c r="H50" s="33"/>
      <c r="J50" s="31" t="s">
        <v>47</v>
      </c>
      <c r="K50" s="32"/>
      <c r="L50" s="32"/>
      <c r="M50" s="32"/>
      <c r="N50" s="32"/>
      <c r="O50" s="32"/>
      <c r="P50" s="33"/>
      <c r="R50" s="20"/>
    </row>
    <row r="51" spans="2:18" ht="14.25" customHeight="1" x14ac:dyDescent="0.3">
      <c r="B51" s="10"/>
      <c r="D51" s="34"/>
      <c r="H51" s="35"/>
      <c r="J51" s="34"/>
      <c r="P51" s="35"/>
      <c r="R51" s="11"/>
    </row>
    <row r="52" spans="2:18" ht="14.25" customHeight="1" x14ac:dyDescent="0.3">
      <c r="B52" s="10"/>
      <c r="D52" s="34"/>
      <c r="H52" s="35"/>
      <c r="J52" s="34"/>
      <c r="P52" s="35"/>
      <c r="R52" s="11"/>
    </row>
    <row r="53" spans="2:18" ht="14.25" customHeight="1" x14ac:dyDescent="0.3">
      <c r="B53" s="10"/>
      <c r="D53" s="34"/>
      <c r="H53" s="35"/>
      <c r="J53" s="34"/>
      <c r="P53" s="35"/>
      <c r="R53" s="11"/>
    </row>
    <row r="54" spans="2:18" ht="14.25" customHeight="1" x14ac:dyDescent="0.3">
      <c r="B54" s="10"/>
      <c r="D54" s="34"/>
      <c r="H54" s="35"/>
      <c r="J54" s="34"/>
      <c r="P54" s="35"/>
      <c r="R54" s="11"/>
    </row>
    <row r="55" spans="2:18" ht="14.25" customHeight="1" x14ac:dyDescent="0.3">
      <c r="B55" s="10"/>
      <c r="D55" s="34"/>
      <c r="H55" s="35"/>
      <c r="J55" s="34"/>
      <c r="P55" s="35"/>
      <c r="R55" s="11"/>
    </row>
    <row r="56" spans="2:18" ht="14.25" customHeight="1" x14ac:dyDescent="0.3">
      <c r="B56" s="10"/>
      <c r="D56" s="34"/>
      <c r="H56" s="35"/>
      <c r="J56" s="34"/>
      <c r="P56" s="35"/>
      <c r="R56" s="11"/>
    </row>
    <row r="57" spans="2:18" ht="14.25" customHeight="1" x14ac:dyDescent="0.3">
      <c r="B57" s="10"/>
      <c r="D57" s="34"/>
      <c r="H57" s="35"/>
      <c r="J57" s="34"/>
      <c r="P57" s="35"/>
      <c r="R57" s="11"/>
    </row>
    <row r="58" spans="2:18" ht="14.25" customHeight="1" x14ac:dyDescent="0.3">
      <c r="B58" s="10"/>
      <c r="D58" s="34"/>
      <c r="H58" s="35"/>
      <c r="J58" s="34"/>
      <c r="P58" s="35"/>
      <c r="R58" s="11"/>
    </row>
    <row r="59" spans="2:18" s="6" customFormat="1" ht="15.75" customHeight="1" x14ac:dyDescent="0.3">
      <c r="B59" s="19"/>
      <c r="D59" s="36" t="s">
        <v>48</v>
      </c>
      <c r="E59" s="37"/>
      <c r="F59" s="37"/>
      <c r="G59" s="38" t="s">
        <v>49</v>
      </c>
      <c r="H59" s="39"/>
      <c r="J59" s="36" t="s">
        <v>48</v>
      </c>
      <c r="K59" s="37"/>
      <c r="L59" s="37"/>
      <c r="M59" s="37"/>
      <c r="N59" s="38" t="s">
        <v>49</v>
      </c>
      <c r="O59" s="37"/>
      <c r="P59" s="39"/>
      <c r="R59" s="20"/>
    </row>
    <row r="60" spans="2:18" ht="14.25" customHeight="1" x14ac:dyDescent="0.3">
      <c r="B60" s="10"/>
      <c r="R60" s="11"/>
    </row>
    <row r="61" spans="2:18" s="6" customFormat="1" ht="15.75" customHeight="1" x14ac:dyDescent="0.3">
      <c r="B61" s="19"/>
      <c r="D61" s="31" t="s">
        <v>50</v>
      </c>
      <c r="E61" s="32"/>
      <c r="F61" s="32"/>
      <c r="G61" s="32"/>
      <c r="H61" s="33"/>
      <c r="J61" s="31" t="s">
        <v>51</v>
      </c>
      <c r="K61" s="32"/>
      <c r="L61" s="32"/>
      <c r="M61" s="32"/>
      <c r="N61" s="32"/>
      <c r="O61" s="32"/>
      <c r="P61" s="33"/>
      <c r="R61" s="20"/>
    </row>
    <row r="62" spans="2:18" ht="14.25" customHeight="1" x14ac:dyDescent="0.3">
      <c r="B62" s="10"/>
      <c r="D62" s="34"/>
      <c r="H62" s="35"/>
      <c r="J62" s="34"/>
      <c r="P62" s="35"/>
      <c r="R62" s="11"/>
    </row>
    <row r="63" spans="2:18" ht="14.25" customHeight="1" x14ac:dyDescent="0.3">
      <c r="B63" s="10"/>
      <c r="D63" s="34"/>
      <c r="H63" s="35"/>
      <c r="J63" s="34"/>
      <c r="P63" s="35"/>
      <c r="R63" s="11"/>
    </row>
    <row r="64" spans="2:18" ht="14.25" customHeight="1" x14ac:dyDescent="0.3">
      <c r="B64" s="10"/>
      <c r="D64" s="34"/>
      <c r="H64" s="35"/>
      <c r="J64" s="34"/>
      <c r="P64" s="35"/>
      <c r="R64" s="11"/>
    </row>
    <row r="65" spans="2:18" ht="14.25" customHeight="1" x14ac:dyDescent="0.3">
      <c r="B65" s="10"/>
      <c r="D65" s="34"/>
      <c r="H65" s="35"/>
      <c r="J65" s="34"/>
      <c r="P65" s="35"/>
      <c r="R65" s="11"/>
    </row>
    <row r="66" spans="2:18" ht="14.25" customHeight="1" x14ac:dyDescent="0.3">
      <c r="B66" s="10"/>
      <c r="D66" s="34"/>
      <c r="H66" s="35"/>
      <c r="J66" s="34"/>
      <c r="P66" s="35"/>
      <c r="R66" s="11"/>
    </row>
    <row r="67" spans="2:18" ht="14.25" customHeight="1" x14ac:dyDescent="0.3">
      <c r="B67" s="10"/>
      <c r="D67" s="34"/>
      <c r="H67" s="35"/>
      <c r="J67" s="34"/>
      <c r="P67" s="35"/>
      <c r="R67" s="11"/>
    </row>
    <row r="68" spans="2:18" ht="14.25" customHeight="1" x14ac:dyDescent="0.3">
      <c r="B68" s="10"/>
      <c r="D68" s="34"/>
      <c r="H68" s="35"/>
      <c r="J68" s="34"/>
      <c r="P68" s="35"/>
      <c r="R68" s="11"/>
    </row>
    <row r="69" spans="2:18" ht="14.25" customHeight="1" x14ac:dyDescent="0.3">
      <c r="B69" s="10"/>
      <c r="D69" s="34"/>
      <c r="H69" s="35"/>
      <c r="J69" s="34"/>
      <c r="P69" s="35"/>
      <c r="R69" s="11"/>
    </row>
    <row r="70" spans="2:18" s="6" customFormat="1" ht="15.75" customHeight="1" x14ac:dyDescent="0.3">
      <c r="B70" s="19"/>
      <c r="D70" s="36" t="s">
        <v>48</v>
      </c>
      <c r="E70" s="37"/>
      <c r="F70" s="37"/>
      <c r="G70" s="38" t="s">
        <v>49</v>
      </c>
      <c r="H70" s="39"/>
      <c r="J70" s="36" t="s">
        <v>48</v>
      </c>
      <c r="K70" s="37"/>
      <c r="L70" s="37"/>
      <c r="M70" s="37"/>
      <c r="N70" s="38" t="s">
        <v>49</v>
      </c>
      <c r="O70" s="37"/>
      <c r="P70" s="39"/>
      <c r="R70" s="20"/>
    </row>
    <row r="71" spans="2:18" s="6" customFormat="1" ht="1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6" customFormat="1" ht="7.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6" customFormat="1" ht="37.5" customHeight="1" x14ac:dyDescent="0.3">
      <c r="B76" s="19"/>
      <c r="C76" s="158" t="s">
        <v>97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20"/>
    </row>
    <row r="77" spans="2:18" s="6" customFormat="1" ht="7.5" customHeight="1" x14ac:dyDescent="0.3">
      <c r="B77" s="19"/>
      <c r="R77" s="20"/>
    </row>
    <row r="78" spans="2:18" s="6" customFormat="1" ht="30.75" customHeight="1" x14ac:dyDescent="0.3">
      <c r="B78" s="19"/>
      <c r="C78" s="16" t="s">
        <v>14</v>
      </c>
      <c r="F78" s="185" t="str">
        <f>$F$6</f>
        <v>MŠ Ratibořická 2299 - Rekonstrukce hygienických zařízení</v>
      </c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R78" s="20"/>
    </row>
    <row r="79" spans="2:18" s="6" customFormat="1" ht="37.5" customHeight="1" x14ac:dyDescent="0.3">
      <c r="B79" s="19"/>
      <c r="C79" s="48" t="s">
        <v>93</v>
      </c>
      <c r="F79" s="170" t="str">
        <f>$F$7</f>
        <v>101 - VON</v>
      </c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R79" s="20"/>
    </row>
    <row r="80" spans="2:18" s="6" customFormat="1" ht="7.5" customHeight="1" x14ac:dyDescent="0.3">
      <c r="B80" s="19"/>
      <c r="R80" s="20"/>
    </row>
    <row r="81" spans="2:47" s="6" customFormat="1" ht="18.75" customHeight="1" x14ac:dyDescent="0.3">
      <c r="B81" s="19"/>
      <c r="C81" s="16" t="s">
        <v>20</v>
      </c>
      <c r="F81" s="14" t="str">
        <f>$F$9</f>
        <v xml:space="preserve"> </v>
      </c>
      <c r="K81" s="16" t="s">
        <v>22</v>
      </c>
      <c r="M81" s="184" t="str">
        <f>IF($O$9="","",$O$9)</f>
        <v/>
      </c>
      <c r="N81" s="169"/>
      <c r="O81" s="169"/>
      <c r="P81" s="169"/>
      <c r="R81" s="20"/>
    </row>
    <row r="82" spans="2:47" s="6" customFormat="1" ht="7.5" customHeight="1" x14ac:dyDescent="0.3">
      <c r="B82" s="19"/>
      <c r="R82" s="20"/>
    </row>
    <row r="83" spans="2:47" s="6" customFormat="1" ht="15.75" customHeight="1" x14ac:dyDescent="0.3">
      <c r="B83" s="19"/>
      <c r="C83" s="16" t="s">
        <v>25</v>
      </c>
      <c r="F83" s="14" t="str">
        <f>$E$12</f>
        <v xml:space="preserve"> </v>
      </c>
      <c r="K83" s="16" t="s">
        <v>29</v>
      </c>
      <c r="M83" s="159" t="str">
        <f>$E$18</f>
        <v xml:space="preserve"> </v>
      </c>
      <c r="N83" s="169"/>
      <c r="O83" s="169"/>
      <c r="P83" s="169"/>
      <c r="Q83" s="169"/>
      <c r="R83" s="20"/>
    </row>
    <row r="84" spans="2:47" s="6" customFormat="1" ht="15" customHeight="1" x14ac:dyDescent="0.3">
      <c r="B84" s="19"/>
      <c r="C84" s="16" t="s">
        <v>28</v>
      </c>
      <c r="F84" s="14" t="str">
        <f>IF($E$15="","",$E$15)</f>
        <v xml:space="preserve"> </v>
      </c>
      <c r="K84" s="16" t="s">
        <v>31</v>
      </c>
      <c r="M84" s="159" t="str">
        <f>$E$21</f>
        <v xml:space="preserve"> </v>
      </c>
      <c r="N84" s="169"/>
      <c r="O84" s="169"/>
      <c r="P84" s="169"/>
      <c r="Q84" s="169"/>
      <c r="R84" s="20"/>
    </row>
    <row r="85" spans="2:47" s="6" customFormat="1" ht="11.25" customHeight="1" x14ac:dyDescent="0.3">
      <c r="B85" s="19"/>
      <c r="R85" s="20"/>
    </row>
    <row r="86" spans="2:47" s="6" customFormat="1" ht="30" customHeight="1" x14ac:dyDescent="0.3">
      <c r="B86" s="19"/>
      <c r="C86" s="192" t="s">
        <v>98</v>
      </c>
      <c r="D86" s="180"/>
      <c r="E86" s="180"/>
      <c r="F86" s="180"/>
      <c r="G86" s="180"/>
      <c r="H86" s="27"/>
      <c r="I86" s="27"/>
      <c r="J86" s="27"/>
      <c r="K86" s="27"/>
      <c r="L86" s="27"/>
      <c r="M86" s="27"/>
      <c r="N86" s="192" t="s">
        <v>99</v>
      </c>
      <c r="O86" s="169"/>
      <c r="P86" s="169"/>
      <c r="Q86" s="169"/>
      <c r="R86" s="20"/>
    </row>
    <row r="87" spans="2:47" s="6" customFormat="1" ht="11.25" customHeight="1" x14ac:dyDescent="0.3">
      <c r="B87" s="19"/>
      <c r="R87" s="20"/>
    </row>
    <row r="88" spans="2:47" s="6" customFormat="1" ht="30" customHeight="1" x14ac:dyDescent="0.3">
      <c r="B88" s="19"/>
      <c r="C88" s="59" t="s">
        <v>100</v>
      </c>
      <c r="N88" s="182">
        <f>$N$111</f>
        <v>0</v>
      </c>
      <c r="O88" s="169"/>
      <c r="P88" s="169"/>
      <c r="Q88" s="169"/>
      <c r="R88" s="20"/>
      <c r="AU88" s="6" t="s">
        <v>101</v>
      </c>
    </row>
    <row r="89" spans="2:47" s="64" customFormat="1" ht="25.5" customHeight="1" x14ac:dyDescent="0.3">
      <c r="B89" s="86"/>
      <c r="D89" s="87" t="s">
        <v>533</v>
      </c>
      <c r="N89" s="189">
        <f>$N$112</f>
        <v>0</v>
      </c>
      <c r="O89" s="190"/>
      <c r="P89" s="190"/>
      <c r="Q89" s="190"/>
      <c r="R89" s="88"/>
    </row>
    <row r="90" spans="2:47" s="81" customFormat="1" ht="21" customHeight="1" x14ac:dyDescent="0.3">
      <c r="B90" s="89"/>
      <c r="D90" s="90" t="s">
        <v>534</v>
      </c>
      <c r="N90" s="191">
        <f>$N$113</f>
        <v>0</v>
      </c>
      <c r="O90" s="190"/>
      <c r="P90" s="190"/>
      <c r="Q90" s="190"/>
      <c r="R90" s="91"/>
    </row>
    <row r="91" spans="2:47" s="6" customFormat="1" ht="22.5" customHeight="1" x14ac:dyDescent="0.3">
      <c r="B91" s="19"/>
      <c r="R91" s="20"/>
    </row>
    <row r="92" spans="2:47" s="6" customFormat="1" ht="30" customHeight="1" x14ac:dyDescent="0.3">
      <c r="B92" s="19"/>
      <c r="C92" s="59" t="s">
        <v>118</v>
      </c>
      <c r="N92" s="182">
        <v>0</v>
      </c>
      <c r="O92" s="169"/>
      <c r="P92" s="169"/>
      <c r="Q92" s="169"/>
      <c r="R92" s="20"/>
      <c r="T92" s="92"/>
      <c r="U92" s="93" t="s">
        <v>36</v>
      </c>
    </row>
    <row r="93" spans="2:47" s="6" customFormat="1" ht="18.75" customHeight="1" x14ac:dyDescent="0.3">
      <c r="B93" s="19"/>
      <c r="R93" s="20"/>
    </row>
    <row r="94" spans="2:47" s="6" customFormat="1" ht="30" customHeight="1" x14ac:dyDescent="0.3">
      <c r="B94" s="19"/>
      <c r="C94" s="77" t="s">
        <v>89</v>
      </c>
      <c r="D94" s="27"/>
      <c r="E94" s="27"/>
      <c r="F94" s="27"/>
      <c r="G94" s="27"/>
      <c r="H94" s="27"/>
      <c r="I94" s="27"/>
      <c r="J94" s="27"/>
      <c r="K94" s="27"/>
      <c r="L94" s="179">
        <f>ROUND(SUM($N$88+$N$92),2)</f>
        <v>0</v>
      </c>
      <c r="M94" s="180"/>
      <c r="N94" s="180"/>
      <c r="O94" s="180"/>
      <c r="P94" s="180"/>
      <c r="Q94" s="180"/>
      <c r="R94" s="20"/>
    </row>
    <row r="95" spans="2:47" s="6" customFormat="1" ht="7.5" customHeight="1" x14ac:dyDescent="0.3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9" spans="2:63" s="6" customFormat="1" ht="7.5" customHeight="1" x14ac:dyDescent="0.3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5"/>
    </row>
    <row r="100" spans="2:63" s="6" customFormat="1" ht="37.5" customHeight="1" x14ac:dyDescent="0.3">
      <c r="B100" s="19"/>
      <c r="C100" s="158" t="s">
        <v>119</v>
      </c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20"/>
    </row>
    <row r="101" spans="2:63" s="6" customFormat="1" ht="7.5" customHeight="1" x14ac:dyDescent="0.3">
      <c r="B101" s="19"/>
      <c r="R101" s="20"/>
    </row>
    <row r="102" spans="2:63" s="6" customFormat="1" ht="30.75" customHeight="1" x14ac:dyDescent="0.3">
      <c r="B102" s="19"/>
      <c r="C102" s="16" t="s">
        <v>14</v>
      </c>
      <c r="F102" s="185" t="str">
        <f>$F$6</f>
        <v>MŠ Ratibořická 2299 - Rekonstrukce hygienických zařízení</v>
      </c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R102" s="20"/>
    </row>
    <row r="103" spans="2:63" s="6" customFormat="1" ht="37.5" customHeight="1" x14ac:dyDescent="0.3">
      <c r="B103" s="19"/>
      <c r="C103" s="48" t="s">
        <v>93</v>
      </c>
      <c r="F103" s="170" t="str">
        <f>$F$7</f>
        <v>101 - VON</v>
      </c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R103" s="20"/>
    </row>
    <row r="104" spans="2:63" s="6" customFormat="1" ht="7.5" customHeight="1" x14ac:dyDescent="0.3">
      <c r="B104" s="19"/>
      <c r="R104" s="20"/>
    </row>
    <row r="105" spans="2:63" s="6" customFormat="1" ht="18.75" customHeight="1" x14ac:dyDescent="0.3">
      <c r="B105" s="19"/>
      <c r="C105" s="16" t="s">
        <v>20</v>
      </c>
      <c r="F105" s="14" t="str">
        <f>$F$9</f>
        <v xml:space="preserve"> </v>
      </c>
      <c r="K105" s="16" t="s">
        <v>22</v>
      </c>
      <c r="M105" s="184" t="str">
        <f>IF($O$9="","",$O$9)</f>
        <v/>
      </c>
      <c r="N105" s="169"/>
      <c r="O105" s="169"/>
      <c r="P105" s="169"/>
      <c r="R105" s="20"/>
    </row>
    <row r="106" spans="2:63" s="6" customFormat="1" ht="7.5" customHeight="1" x14ac:dyDescent="0.3">
      <c r="B106" s="19"/>
      <c r="R106" s="20"/>
    </row>
    <row r="107" spans="2:63" s="6" customFormat="1" ht="15.75" customHeight="1" x14ac:dyDescent="0.3">
      <c r="B107" s="19"/>
      <c r="C107" s="16" t="s">
        <v>25</v>
      </c>
      <c r="F107" s="14" t="str">
        <f>$E$12</f>
        <v xml:space="preserve"> </v>
      </c>
      <c r="K107" s="16" t="s">
        <v>29</v>
      </c>
      <c r="M107" s="159" t="str">
        <f>$E$18</f>
        <v xml:space="preserve"> </v>
      </c>
      <c r="N107" s="169"/>
      <c r="O107" s="169"/>
      <c r="P107" s="169"/>
      <c r="Q107" s="169"/>
      <c r="R107" s="20"/>
    </row>
    <row r="108" spans="2:63" s="6" customFormat="1" ht="15" customHeight="1" x14ac:dyDescent="0.3">
      <c r="B108" s="19"/>
      <c r="C108" s="16" t="s">
        <v>28</v>
      </c>
      <c r="F108" s="14" t="str">
        <f>IF($E$15="","",$E$15)</f>
        <v xml:space="preserve"> </v>
      </c>
      <c r="K108" s="16" t="s">
        <v>31</v>
      </c>
      <c r="M108" s="159" t="str">
        <f>$E$21</f>
        <v xml:space="preserve"> </v>
      </c>
      <c r="N108" s="169"/>
      <c r="O108" s="169"/>
      <c r="P108" s="169"/>
      <c r="Q108" s="169"/>
      <c r="R108" s="20"/>
    </row>
    <row r="109" spans="2:63" s="6" customFormat="1" ht="11.25" customHeight="1" x14ac:dyDescent="0.3">
      <c r="B109" s="19"/>
      <c r="R109" s="20"/>
    </row>
    <row r="110" spans="2:63" s="94" customFormat="1" ht="30" customHeight="1" x14ac:dyDescent="0.3">
      <c r="B110" s="95"/>
      <c r="C110" s="96" t="s">
        <v>120</v>
      </c>
      <c r="D110" s="97" t="s">
        <v>121</v>
      </c>
      <c r="E110" s="97" t="s">
        <v>54</v>
      </c>
      <c r="F110" s="198" t="s">
        <v>122</v>
      </c>
      <c r="G110" s="199"/>
      <c r="H110" s="199"/>
      <c r="I110" s="199"/>
      <c r="J110" s="97" t="s">
        <v>123</v>
      </c>
      <c r="K110" s="97" t="s">
        <v>124</v>
      </c>
      <c r="L110" s="198" t="s">
        <v>125</v>
      </c>
      <c r="M110" s="199"/>
      <c r="N110" s="198" t="s">
        <v>126</v>
      </c>
      <c r="O110" s="199"/>
      <c r="P110" s="199"/>
      <c r="Q110" s="200"/>
      <c r="R110" s="98"/>
      <c r="T110" s="54" t="s">
        <v>127</v>
      </c>
      <c r="U110" s="55" t="s">
        <v>36</v>
      </c>
      <c r="V110" s="55" t="s">
        <v>128</v>
      </c>
      <c r="W110" s="55" t="s">
        <v>129</v>
      </c>
      <c r="X110" s="55" t="s">
        <v>130</v>
      </c>
      <c r="Y110" s="55" t="s">
        <v>131</v>
      </c>
      <c r="Z110" s="55" t="s">
        <v>132</v>
      </c>
      <c r="AA110" s="56" t="s">
        <v>133</v>
      </c>
    </row>
    <row r="111" spans="2:63" s="6" customFormat="1" ht="30" customHeight="1" x14ac:dyDescent="0.35">
      <c r="B111" s="19"/>
      <c r="C111" s="59" t="s">
        <v>95</v>
      </c>
      <c r="N111" s="215">
        <f>$BK$111</f>
        <v>0</v>
      </c>
      <c r="O111" s="169"/>
      <c r="P111" s="169"/>
      <c r="Q111" s="169"/>
      <c r="R111" s="20"/>
      <c r="T111" s="58"/>
      <c r="U111" s="32"/>
      <c r="V111" s="32"/>
      <c r="W111" s="99">
        <f>$W$112</f>
        <v>0</v>
      </c>
      <c r="X111" s="32"/>
      <c r="Y111" s="99">
        <f>$Y$112</f>
        <v>0</v>
      </c>
      <c r="Z111" s="32"/>
      <c r="AA111" s="100">
        <f>$AA$112</f>
        <v>0</v>
      </c>
      <c r="AT111" s="6" t="s">
        <v>71</v>
      </c>
      <c r="AU111" s="6" t="s">
        <v>101</v>
      </c>
      <c r="BK111" s="101">
        <f>$BK$112</f>
        <v>0</v>
      </c>
    </row>
    <row r="112" spans="2:63" s="102" customFormat="1" ht="37.5" customHeight="1" x14ac:dyDescent="0.35">
      <c r="B112" s="103"/>
      <c r="D112" s="104" t="s">
        <v>533</v>
      </c>
      <c r="E112" s="104"/>
      <c r="F112" s="104"/>
      <c r="G112" s="104"/>
      <c r="H112" s="104"/>
      <c r="I112" s="104"/>
      <c r="J112" s="104"/>
      <c r="K112" s="104"/>
      <c r="L112" s="104"/>
      <c r="M112" s="104"/>
      <c r="N112" s="212">
        <f>$BK$112</f>
        <v>0</v>
      </c>
      <c r="O112" s="211"/>
      <c r="P112" s="211"/>
      <c r="Q112" s="211"/>
      <c r="R112" s="106"/>
      <c r="T112" s="107"/>
      <c r="W112" s="108">
        <f>$W$113</f>
        <v>0</v>
      </c>
      <c r="Y112" s="108">
        <f>$Y$113</f>
        <v>0</v>
      </c>
      <c r="AA112" s="109">
        <f>$AA$113</f>
        <v>0</v>
      </c>
      <c r="AR112" s="105" t="s">
        <v>137</v>
      </c>
      <c r="AT112" s="105" t="s">
        <v>71</v>
      </c>
      <c r="AU112" s="105" t="s">
        <v>72</v>
      </c>
      <c r="AY112" s="105" t="s">
        <v>134</v>
      </c>
      <c r="BK112" s="110">
        <f>$BK$113</f>
        <v>0</v>
      </c>
    </row>
    <row r="113" spans="2:65" s="102" customFormat="1" ht="21" customHeight="1" x14ac:dyDescent="0.3">
      <c r="B113" s="103"/>
      <c r="D113" s="111" t="s">
        <v>534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210">
        <f>$BK$113</f>
        <v>0</v>
      </c>
      <c r="O113" s="211"/>
      <c r="P113" s="211"/>
      <c r="Q113" s="211"/>
      <c r="R113" s="106"/>
      <c r="T113" s="107"/>
      <c r="W113" s="108">
        <f>SUM($W$114:$W$116)</f>
        <v>0</v>
      </c>
      <c r="Y113" s="108">
        <f>SUM($Y$114:$Y$116)</f>
        <v>0</v>
      </c>
      <c r="AA113" s="109">
        <f>SUM($AA$114:$AA$116)</f>
        <v>0</v>
      </c>
      <c r="AR113" s="105" t="s">
        <v>137</v>
      </c>
      <c r="AT113" s="105" t="s">
        <v>71</v>
      </c>
      <c r="AU113" s="105" t="s">
        <v>19</v>
      </c>
      <c r="AY113" s="105" t="s">
        <v>134</v>
      </c>
      <c r="BK113" s="110">
        <f>SUM($BK$114:$BK$116)</f>
        <v>0</v>
      </c>
    </row>
    <row r="114" spans="2:65" s="6" customFormat="1" ht="15.75" customHeight="1" x14ac:dyDescent="0.3">
      <c r="B114" s="19"/>
      <c r="C114" s="112" t="s">
        <v>143</v>
      </c>
      <c r="D114" s="112" t="s">
        <v>135</v>
      </c>
      <c r="E114" s="113" t="s">
        <v>536</v>
      </c>
      <c r="F114" s="193" t="s">
        <v>537</v>
      </c>
      <c r="G114" s="194"/>
      <c r="H114" s="194"/>
      <c r="I114" s="194"/>
      <c r="J114" s="114" t="s">
        <v>167</v>
      </c>
      <c r="K114" s="115">
        <v>1</v>
      </c>
      <c r="L114" s="195">
        <v>0</v>
      </c>
      <c r="M114" s="194"/>
      <c r="N114" s="196">
        <f>ROUND($L$114*$K$114,2)</f>
        <v>0</v>
      </c>
      <c r="O114" s="197"/>
      <c r="P114" s="197"/>
      <c r="Q114" s="197"/>
      <c r="R114" s="20"/>
      <c r="T114" s="116"/>
      <c r="U114" s="25" t="s">
        <v>37</v>
      </c>
      <c r="V114" s="117">
        <v>0</v>
      </c>
      <c r="W114" s="117">
        <f>$V$114*$K$114</f>
        <v>0</v>
      </c>
      <c r="X114" s="117">
        <v>0</v>
      </c>
      <c r="Y114" s="117">
        <f>$X$114*$K$114</f>
        <v>0</v>
      </c>
      <c r="Z114" s="117">
        <v>0</v>
      </c>
      <c r="AA114" s="118">
        <f>$Z$114*$K$114</f>
        <v>0</v>
      </c>
      <c r="AR114" s="6" t="s">
        <v>535</v>
      </c>
      <c r="AT114" s="6" t="s">
        <v>135</v>
      </c>
      <c r="AU114" s="6" t="s">
        <v>91</v>
      </c>
      <c r="AY114" s="6" t="s">
        <v>134</v>
      </c>
      <c r="BE114" s="119">
        <f>IF($U$114="základní",$N$114,0)</f>
        <v>0</v>
      </c>
      <c r="BF114" s="119">
        <f>IF($U$114="snížená",$N$114,0)</f>
        <v>0</v>
      </c>
      <c r="BG114" s="119">
        <f>IF($U$114="zákl. přenesená",$N$114,0)</f>
        <v>0</v>
      </c>
      <c r="BH114" s="119">
        <f>IF($U$114="sníž. přenesená",$N$114,0)</f>
        <v>0</v>
      </c>
      <c r="BI114" s="119">
        <f>IF($U$114="nulová",$N$114,0)</f>
        <v>0</v>
      </c>
      <c r="BJ114" s="6" t="s">
        <v>19</v>
      </c>
      <c r="BK114" s="119">
        <f>ROUND($L$114*$K$114,2)</f>
        <v>0</v>
      </c>
      <c r="BL114" s="6" t="s">
        <v>535</v>
      </c>
      <c r="BM114" s="6" t="s">
        <v>538</v>
      </c>
    </row>
    <row r="115" spans="2:65" s="6" customFormat="1" ht="15.75" customHeight="1" x14ac:dyDescent="0.3">
      <c r="B115" s="19"/>
      <c r="C115" s="112" t="s">
        <v>137</v>
      </c>
      <c r="D115" s="112" t="s">
        <v>135</v>
      </c>
      <c r="E115" s="113" t="s">
        <v>539</v>
      </c>
      <c r="F115" s="193" t="s">
        <v>540</v>
      </c>
      <c r="G115" s="194"/>
      <c r="H115" s="194"/>
      <c r="I115" s="194"/>
      <c r="J115" s="114" t="s">
        <v>167</v>
      </c>
      <c r="K115" s="115">
        <v>1</v>
      </c>
      <c r="L115" s="195">
        <v>0</v>
      </c>
      <c r="M115" s="194"/>
      <c r="N115" s="196">
        <f>ROUND($L$115*$K$115,2)</f>
        <v>0</v>
      </c>
      <c r="O115" s="197"/>
      <c r="P115" s="197"/>
      <c r="Q115" s="197"/>
      <c r="R115" s="20"/>
      <c r="T115" s="116"/>
      <c r="U115" s="25" t="s">
        <v>37</v>
      </c>
      <c r="V115" s="117">
        <v>0</v>
      </c>
      <c r="W115" s="117">
        <f>$V$115*$K$115</f>
        <v>0</v>
      </c>
      <c r="X115" s="117">
        <v>0</v>
      </c>
      <c r="Y115" s="117">
        <f>$X$115*$K$115</f>
        <v>0</v>
      </c>
      <c r="Z115" s="117">
        <v>0</v>
      </c>
      <c r="AA115" s="118">
        <f>$Z$115*$K$115</f>
        <v>0</v>
      </c>
      <c r="AR115" s="6" t="s">
        <v>535</v>
      </c>
      <c r="AT115" s="6" t="s">
        <v>135</v>
      </c>
      <c r="AU115" s="6" t="s">
        <v>91</v>
      </c>
      <c r="AY115" s="6" t="s">
        <v>134</v>
      </c>
      <c r="BE115" s="119">
        <f>IF($U$115="základní",$N$115,0)</f>
        <v>0</v>
      </c>
      <c r="BF115" s="119">
        <f>IF($U$115="snížená",$N$115,0)</f>
        <v>0</v>
      </c>
      <c r="BG115" s="119">
        <f>IF($U$115="zákl. přenesená",$N$115,0)</f>
        <v>0</v>
      </c>
      <c r="BH115" s="119">
        <f>IF($U$115="sníž. přenesená",$N$115,0)</f>
        <v>0</v>
      </c>
      <c r="BI115" s="119">
        <f>IF($U$115="nulová",$N$115,0)</f>
        <v>0</v>
      </c>
      <c r="BJ115" s="6" t="s">
        <v>19</v>
      </c>
      <c r="BK115" s="119">
        <f>ROUND($L$115*$K$115,2)</f>
        <v>0</v>
      </c>
      <c r="BL115" s="6" t="s">
        <v>535</v>
      </c>
      <c r="BM115" s="6" t="s">
        <v>541</v>
      </c>
    </row>
    <row r="116" spans="2:65" s="6" customFormat="1" ht="15.75" customHeight="1" x14ac:dyDescent="0.3">
      <c r="B116" s="19"/>
      <c r="C116" s="112" t="s">
        <v>148</v>
      </c>
      <c r="D116" s="112" t="s">
        <v>135</v>
      </c>
      <c r="E116" s="113" t="s">
        <v>542</v>
      </c>
      <c r="F116" s="193" t="s">
        <v>543</v>
      </c>
      <c r="G116" s="194"/>
      <c r="H116" s="194"/>
      <c r="I116" s="194"/>
      <c r="J116" s="114" t="s">
        <v>167</v>
      </c>
      <c r="K116" s="115">
        <v>1</v>
      </c>
      <c r="L116" s="195">
        <v>0</v>
      </c>
      <c r="M116" s="194"/>
      <c r="N116" s="196">
        <f>ROUND($L$116*$K$116,2)</f>
        <v>0</v>
      </c>
      <c r="O116" s="197"/>
      <c r="P116" s="197"/>
      <c r="Q116" s="197"/>
      <c r="R116" s="20"/>
      <c r="T116" s="116"/>
      <c r="U116" s="136" t="s">
        <v>37</v>
      </c>
      <c r="V116" s="137">
        <v>0</v>
      </c>
      <c r="W116" s="137">
        <f>$V$116*$K$116</f>
        <v>0</v>
      </c>
      <c r="X116" s="137">
        <v>0</v>
      </c>
      <c r="Y116" s="137">
        <f>$X$116*$K$116</f>
        <v>0</v>
      </c>
      <c r="Z116" s="137">
        <v>0</v>
      </c>
      <c r="AA116" s="138">
        <f>$Z$116*$K$116</f>
        <v>0</v>
      </c>
      <c r="AR116" s="6" t="s">
        <v>535</v>
      </c>
      <c r="AT116" s="6" t="s">
        <v>135</v>
      </c>
      <c r="AU116" s="6" t="s">
        <v>91</v>
      </c>
      <c r="AY116" s="6" t="s">
        <v>134</v>
      </c>
      <c r="BE116" s="119">
        <f>IF($U$116="základní",$N$116,0)</f>
        <v>0</v>
      </c>
      <c r="BF116" s="119">
        <f>IF($U$116="snížená",$N$116,0)</f>
        <v>0</v>
      </c>
      <c r="BG116" s="119">
        <f>IF($U$116="zákl. přenesená",$N$116,0)</f>
        <v>0</v>
      </c>
      <c r="BH116" s="119">
        <f>IF($U$116="sníž. přenesená",$N$116,0)</f>
        <v>0</v>
      </c>
      <c r="BI116" s="119">
        <f>IF($U$116="nulová",$N$116,0)</f>
        <v>0</v>
      </c>
      <c r="BJ116" s="6" t="s">
        <v>19</v>
      </c>
      <c r="BK116" s="119">
        <f>ROUND($L$116*$K$116,2)</f>
        <v>0</v>
      </c>
      <c r="BL116" s="6" t="s">
        <v>535</v>
      </c>
      <c r="BM116" s="6" t="s">
        <v>544</v>
      </c>
    </row>
    <row r="117" spans="2:65" s="6" customFormat="1" ht="7.5" customHeight="1" x14ac:dyDescent="0.3"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2"/>
    </row>
    <row r="488" s="2" customFormat="1" ht="14.25" customHeight="1" x14ac:dyDescent="0.3"/>
  </sheetData>
  <mergeCells count="64">
    <mergeCell ref="H1:K1"/>
    <mergeCell ref="S2:AC2"/>
    <mergeCell ref="F116:I116"/>
    <mergeCell ref="L116:M116"/>
    <mergeCell ref="N116:Q116"/>
    <mergeCell ref="N111:Q111"/>
    <mergeCell ref="N112:Q112"/>
    <mergeCell ref="N113:Q113"/>
    <mergeCell ref="F114:I114"/>
    <mergeCell ref="L114:M114"/>
    <mergeCell ref="N114:Q114"/>
    <mergeCell ref="F115:I115"/>
    <mergeCell ref="L115:M115"/>
    <mergeCell ref="N115:Q115"/>
    <mergeCell ref="M107:Q107"/>
    <mergeCell ref="M108:Q108"/>
    <mergeCell ref="F110:I110"/>
    <mergeCell ref="L110:M110"/>
    <mergeCell ref="N110:Q110"/>
    <mergeCell ref="C100:Q100"/>
    <mergeCell ref="F102:P102"/>
    <mergeCell ref="F103:P103"/>
    <mergeCell ref="M105:P105"/>
    <mergeCell ref="N89:Q89"/>
    <mergeCell ref="N90:Q90"/>
    <mergeCell ref="N92:Q92"/>
    <mergeCell ref="L94:Q94"/>
    <mergeCell ref="M84:Q84"/>
    <mergeCell ref="C86:G86"/>
    <mergeCell ref="N86:Q86"/>
    <mergeCell ref="N88:Q88"/>
    <mergeCell ref="F78:P78"/>
    <mergeCell ref="F79:P79"/>
    <mergeCell ref="M81:P81"/>
    <mergeCell ref="M83:Q83"/>
    <mergeCell ref="H36:J36"/>
    <mergeCell ref="M36:P36"/>
    <mergeCell ref="L38:P38"/>
    <mergeCell ref="C76:Q76"/>
    <mergeCell ref="H34:J34"/>
    <mergeCell ref="M34:P34"/>
    <mergeCell ref="H35:J35"/>
    <mergeCell ref="M35:P35"/>
    <mergeCell ref="M30:P30"/>
    <mergeCell ref="H32:J32"/>
    <mergeCell ref="M32:P32"/>
    <mergeCell ref="H33:J33"/>
    <mergeCell ref="M33:P33"/>
    <mergeCell ref="O21:P21"/>
    <mergeCell ref="E24:L24"/>
    <mergeCell ref="M27:P27"/>
    <mergeCell ref="M28:P28"/>
    <mergeCell ref="O18:P18"/>
    <mergeCell ref="O20:P20"/>
    <mergeCell ref="O9:P9"/>
    <mergeCell ref="O11:P11"/>
    <mergeCell ref="O12:P12"/>
    <mergeCell ref="O14:P14"/>
    <mergeCell ref="C2:Q2"/>
    <mergeCell ref="C4:Q4"/>
    <mergeCell ref="F6:P6"/>
    <mergeCell ref="F7:P7"/>
    <mergeCell ref="O15:P15"/>
    <mergeCell ref="O17:P17"/>
  </mergeCells>
  <phoneticPr fontId="0" type="noConversion"/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SO 01 Rekonstrukce h...</vt:lpstr>
      <vt:lpstr>01.1 - ZTI</vt:lpstr>
      <vt:lpstr>101 - VON</vt:lpstr>
      <vt:lpstr>'01 - SO 01 Rekonstrukce h...'!Názvy_tisku</vt:lpstr>
      <vt:lpstr>'01.1 - ZTI'!Názvy_tisku</vt:lpstr>
      <vt:lpstr>'101 - VON'!Názvy_tisku</vt:lpstr>
      <vt:lpstr>'Rekapitulace stavby'!Názvy_tisku</vt:lpstr>
      <vt:lpstr>'01 - SO 01 Rekonstrukce h...'!Oblast_tisku</vt:lpstr>
      <vt:lpstr>'01.1 - ZTI'!Oblast_tisku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Aleš</dc:creator>
  <cp:lastModifiedBy>Lada Aleš</cp:lastModifiedBy>
  <dcterms:created xsi:type="dcterms:W3CDTF">2016-05-03T08:09:57Z</dcterms:created>
  <dcterms:modified xsi:type="dcterms:W3CDTF">2022-06-10T12:28:13Z</dcterms:modified>
</cp:coreProperties>
</file>