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L:\Tabulka\__INVESTICE A OPRAVY__\Park - Nolčův\VZ NP 1.etapa\"/>
    </mc:Choice>
  </mc:AlternateContent>
  <xr:revisionPtr revIDLastSave="0" documentId="13_ncr:1_{C7226870-44BF-4393-AA90-D4BC9E4D53B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kapitulace stavby" sheetId="1" r:id="rId1"/>
    <sheet name="SO-01 - Komunikace" sheetId="2" r:id="rId2"/>
    <sheet name="SO-03 - Krajinářské úpravy" sheetId="4" r:id="rId3"/>
    <sheet name="SO-04 - Drobná architektura" sheetId="5" r:id="rId4"/>
    <sheet name="SO-05 - Zavlažování" sheetId="6" r:id="rId5"/>
    <sheet name="SO-06 - Areálová přípojka" sheetId="7" r:id="rId6"/>
    <sheet name="D - Demolice" sheetId="8" r:id="rId7"/>
    <sheet name="VRN - Vedlejší rozpočtové..." sheetId="9" r:id="rId8"/>
    <sheet name="Pokyny pro vyplnění" sheetId="10" r:id="rId9"/>
  </sheets>
  <definedNames>
    <definedName name="_xlnm._FilterDatabase" localSheetId="6" hidden="1">'D - Demolice'!$C$79:$K$105</definedName>
    <definedName name="_xlnm._FilterDatabase" localSheetId="1" hidden="1">'SO-01 - Komunikace'!$C$87:$K$247</definedName>
    <definedName name="_xlnm._FilterDatabase" localSheetId="2" hidden="1">'SO-03 - Krajinářské úpravy'!$C$84:$K$199</definedName>
    <definedName name="_xlnm._FilterDatabase" localSheetId="3" hidden="1">'SO-04 - Drobná architektura'!$C$77:$K$87</definedName>
    <definedName name="_xlnm._FilterDatabase" localSheetId="4" hidden="1">'SO-05 - Zavlažování'!$C$85:$K$182</definedName>
    <definedName name="_xlnm._FilterDatabase" localSheetId="5" hidden="1">'SO-06 - Areálová přípojka'!$C$79:$K$106</definedName>
    <definedName name="_xlnm._FilterDatabase" localSheetId="7" hidden="1">'VRN - Vedlejší rozpočtové...'!$C$79:$K$87</definedName>
    <definedName name="_xlnm.Print_Titles" localSheetId="6">'D - Demolice'!$79:$79</definedName>
    <definedName name="_xlnm.Print_Titles" localSheetId="0">'Rekapitulace stavby'!$49:$49</definedName>
    <definedName name="_xlnm.Print_Titles" localSheetId="1">'SO-01 - Komunikace'!$87:$87</definedName>
    <definedName name="_xlnm.Print_Titles" localSheetId="2">'SO-03 - Krajinářské úpravy'!$84:$84</definedName>
    <definedName name="_xlnm.Print_Titles" localSheetId="3">'SO-04 - Drobná architektura'!$77:$77</definedName>
    <definedName name="_xlnm.Print_Titles" localSheetId="4">'SO-05 - Zavlažování'!$85:$85</definedName>
    <definedName name="_xlnm.Print_Titles" localSheetId="5">'SO-06 - Areálová přípojka'!$79:$79</definedName>
    <definedName name="_xlnm.Print_Titles" localSheetId="7">'VRN - Vedlejší rozpočtové...'!$79:$79</definedName>
    <definedName name="_xlnm.Print_Area" localSheetId="6">'D - Demolice'!$C$4:$J$36,'D - Demolice'!$C$42:$J$61,'D - Demolice'!$C$67:$K$105</definedName>
    <definedName name="_xlnm.Print_Area" localSheetId="8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stavby'!$C$39:$AQ$59</definedName>
    <definedName name="_xlnm.Print_Area" localSheetId="1">'SO-01 - Komunikace'!$C$4:$J$36,'SO-01 - Komunikace'!$C$42:$J$69,'SO-01 - Komunikace'!$C$75:$K$247</definedName>
    <definedName name="_xlnm.Print_Area" localSheetId="2">'SO-03 - Krajinářské úpravy'!$C$4:$J$36,'SO-03 - Krajinářské úpravy'!$C$42:$J$66,'SO-03 - Krajinářské úpravy'!$C$72:$K$199</definedName>
    <definedName name="_xlnm.Print_Area" localSheetId="3">'SO-04 - Drobná architektura'!$C$4:$J$36,'SO-04 - Drobná architektura'!$C$42:$J$59,'SO-04 - Drobná architektura'!$C$65:$K$87</definedName>
    <definedName name="_xlnm.Print_Area" localSheetId="4">'SO-05 - Zavlažování'!$C$4:$J$36,'SO-05 - Zavlažování'!$C$42:$J$67,'SO-05 - Zavlažování'!$C$73:$K$182</definedName>
    <definedName name="_xlnm.Print_Area" localSheetId="5">'SO-06 - Areálová přípojka'!$C$4:$J$36,'SO-06 - Areálová přípojka'!$C$42:$J$61,'SO-06 - Areálová přípojka'!$C$67:$K$106</definedName>
    <definedName name="_xlnm.Print_Area" localSheetId="7">'VRN - Vedlejší rozpočtové...'!$C$4:$J$36,'VRN - Vedlejší rozpočtové...'!$C$42:$J$61,'VRN - Vedlejší rozpočtové...'!$C$67:$K$87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6" i="9" l="1"/>
  <c r="J84" i="9"/>
  <c r="J82" i="9"/>
  <c r="J81" i="9" s="1"/>
  <c r="J80" i="9" s="1"/>
  <c r="J101" i="8"/>
  <c r="J85" i="8"/>
  <c r="J82" i="8"/>
  <c r="J100" i="7"/>
  <c r="J99" i="7" s="1"/>
  <c r="J82" i="7"/>
  <c r="J81" i="7" s="1"/>
  <c r="J168" i="6"/>
  <c r="J157" i="6"/>
  <c r="J149" i="6"/>
  <c r="J134" i="6"/>
  <c r="J126" i="6"/>
  <c r="J115" i="6"/>
  <c r="J103" i="6"/>
  <c r="J93" i="6"/>
  <c r="J88" i="6"/>
  <c r="J80" i="5"/>
  <c r="J79" i="5" s="1"/>
  <c r="J78" i="5" s="1"/>
  <c r="J195" i="4"/>
  <c r="J179" i="4"/>
  <c r="J174" i="4"/>
  <c r="J133" i="4"/>
  <c r="J118" i="4"/>
  <c r="J104" i="4"/>
  <c r="J88" i="4"/>
  <c r="J245" i="2"/>
  <c r="J232" i="2"/>
  <c r="J214" i="2"/>
  <c r="J207" i="2"/>
  <c r="J190" i="2"/>
  <c r="J165" i="2"/>
  <c r="J156" i="2"/>
  <c r="J146" i="2"/>
  <c r="J91" i="2"/>
  <c r="AY58" i="1"/>
  <c r="AX58" i="1"/>
  <c r="BI87" i="9"/>
  <c r="BH87" i="9"/>
  <c r="BG87" i="9"/>
  <c r="BF87" i="9"/>
  <c r="T87" i="9"/>
  <c r="T86" i="9" s="1"/>
  <c r="R87" i="9"/>
  <c r="R86" i="9" s="1"/>
  <c r="P87" i="9"/>
  <c r="P86" i="9" s="1"/>
  <c r="BK87" i="9"/>
  <c r="BK86" i="9" s="1"/>
  <c r="J60" i="9" s="1"/>
  <c r="BE87" i="9"/>
  <c r="BI85" i="9"/>
  <c r="BH85" i="9"/>
  <c r="BG85" i="9"/>
  <c r="BF85" i="9"/>
  <c r="T85" i="9"/>
  <c r="T84" i="9" s="1"/>
  <c r="R85" i="9"/>
  <c r="R84" i="9" s="1"/>
  <c r="P85" i="9"/>
  <c r="P84" i="9" s="1"/>
  <c r="BK85" i="9"/>
  <c r="BK84" i="9" s="1"/>
  <c r="BE85" i="9"/>
  <c r="BI83" i="9"/>
  <c r="BH83" i="9"/>
  <c r="BG83" i="9"/>
  <c r="BF83" i="9"/>
  <c r="T83" i="9"/>
  <c r="T82" i="9" s="1"/>
  <c r="T81" i="9"/>
  <c r="T80" i="9" s="1"/>
  <c r="R83" i="9"/>
  <c r="R82" i="9" s="1"/>
  <c r="P83" i="9"/>
  <c r="P82" i="9" s="1"/>
  <c r="P81" i="9"/>
  <c r="P80" i="9" s="1"/>
  <c r="AU58" i="1" s="1"/>
  <c r="BK83" i="9"/>
  <c r="BK82" i="9" s="1"/>
  <c r="BE83" i="9"/>
  <c r="J76" i="9"/>
  <c r="F76" i="9"/>
  <c r="F74" i="9"/>
  <c r="E72" i="9"/>
  <c r="J51" i="9"/>
  <c r="F51" i="9"/>
  <c r="F49" i="9"/>
  <c r="E47" i="9"/>
  <c r="J18" i="9"/>
  <c r="E18" i="9"/>
  <c r="F52" i="9" s="1"/>
  <c r="J17" i="9"/>
  <c r="J12" i="9"/>
  <c r="J49" i="9" s="1"/>
  <c r="E7" i="9"/>
  <c r="E70" i="9" s="1"/>
  <c r="AY57" i="1"/>
  <c r="AX57" i="1"/>
  <c r="BI105" i="8"/>
  <c r="BH105" i="8"/>
  <c r="BG105" i="8"/>
  <c r="BF105" i="8"/>
  <c r="T105" i="8"/>
  <c r="R105" i="8"/>
  <c r="P105" i="8"/>
  <c r="BK105" i="8"/>
  <c r="BE105" i="8"/>
  <c r="BI103" i="8"/>
  <c r="BH103" i="8"/>
  <c r="BG103" i="8"/>
  <c r="BF103" i="8"/>
  <c r="T103" i="8"/>
  <c r="R103" i="8"/>
  <c r="P103" i="8"/>
  <c r="BK103" i="8"/>
  <c r="BE103" i="8"/>
  <c r="BI102" i="8"/>
  <c r="BH102" i="8"/>
  <c r="BG102" i="8"/>
  <c r="BF102" i="8"/>
  <c r="T102" i="8"/>
  <c r="R102" i="8"/>
  <c r="P102" i="8"/>
  <c r="P101" i="8" s="1"/>
  <c r="BK102" i="8"/>
  <c r="BE102" i="8"/>
  <c r="BI100" i="8"/>
  <c r="BH100" i="8"/>
  <c r="BG100" i="8"/>
  <c r="BF100" i="8"/>
  <c r="T100" i="8"/>
  <c r="T85" i="8" s="1"/>
  <c r="R100" i="8"/>
  <c r="P100" i="8"/>
  <c r="BK100" i="8"/>
  <c r="BE100" i="8"/>
  <c r="BI86" i="8"/>
  <c r="BH86" i="8"/>
  <c r="BG86" i="8"/>
  <c r="BF86" i="8"/>
  <c r="T86" i="8"/>
  <c r="R86" i="8"/>
  <c r="P86" i="8"/>
  <c r="P85" i="8"/>
  <c r="BK86" i="8"/>
  <c r="BK85" i="8" s="1"/>
  <c r="BE86" i="8"/>
  <c r="BI83" i="8"/>
  <c r="BH83" i="8"/>
  <c r="BG83" i="8"/>
  <c r="BF83" i="8"/>
  <c r="T83" i="8"/>
  <c r="T82" i="8" s="1"/>
  <c r="R83" i="8"/>
  <c r="R82" i="8"/>
  <c r="P83" i="8"/>
  <c r="P82" i="8" s="1"/>
  <c r="BK83" i="8"/>
  <c r="BK82" i="8" s="1"/>
  <c r="BE83" i="8"/>
  <c r="J76" i="8"/>
  <c r="F76" i="8"/>
  <c r="F74" i="8"/>
  <c r="E72" i="8"/>
  <c r="J51" i="8"/>
  <c r="F51" i="8"/>
  <c r="F49" i="8"/>
  <c r="E47" i="8"/>
  <c r="J18" i="8"/>
  <c r="E18" i="8"/>
  <c r="J17" i="8"/>
  <c r="J12" i="8"/>
  <c r="E7" i="8"/>
  <c r="E45" i="8" s="1"/>
  <c r="AY56" i="1"/>
  <c r="AX56" i="1"/>
  <c r="BI105" i="7"/>
  <c r="BH105" i="7"/>
  <c r="BG105" i="7"/>
  <c r="BF105" i="7"/>
  <c r="T105" i="7"/>
  <c r="R105" i="7"/>
  <c r="P105" i="7"/>
  <c r="BK105" i="7"/>
  <c r="BE105" i="7"/>
  <c r="BI104" i="7"/>
  <c r="BH104" i="7"/>
  <c r="BG104" i="7"/>
  <c r="BF104" i="7"/>
  <c r="T104" i="7"/>
  <c r="R104" i="7"/>
  <c r="P104" i="7"/>
  <c r="BK104" i="7"/>
  <c r="BE104" i="7"/>
  <c r="BI103" i="7"/>
  <c r="BH103" i="7"/>
  <c r="BG103" i="7"/>
  <c r="BF103" i="7"/>
  <c r="T103" i="7"/>
  <c r="R103" i="7"/>
  <c r="P103" i="7"/>
  <c r="BK103" i="7"/>
  <c r="BE103" i="7"/>
  <c r="BI102" i="7"/>
  <c r="BH102" i="7"/>
  <c r="BG102" i="7"/>
  <c r="BF102" i="7"/>
  <c r="T102" i="7"/>
  <c r="R102" i="7"/>
  <c r="P102" i="7"/>
  <c r="BK102" i="7"/>
  <c r="BE102" i="7"/>
  <c r="BI101" i="7"/>
  <c r="BH101" i="7"/>
  <c r="BG101" i="7"/>
  <c r="BF101" i="7"/>
  <c r="T101" i="7"/>
  <c r="R101" i="7"/>
  <c r="P101" i="7"/>
  <c r="BK101" i="7"/>
  <c r="BE101" i="7"/>
  <c r="BI98" i="7"/>
  <c r="BH98" i="7"/>
  <c r="BG98" i="7"/>
  <c r="BF98" i="7"/>
  <c r="T98" i="7"/>
  <c r="R98" i="7"/>
  <c r="P98" i="7"/>
  <c r="BK98" i="7"/>
  <c r="BE98" i="7"/>
  <c r="BI97" i="7"/>
  <c r="BH97" i="7"/>
  <c r="BG97" i="7"/>
  <c r="BF97" i="7"/>
  <c r="T97" i="7"/>
  <c r="R97" i="7"/>
  <c r="P97" i="7"/>
  <c r="BK97" i="7"/>
  <c r="BE97" i="7"/>
  <c r="BI95" i="7"/>
  <c r="BH95" i="7"/>
  <c r="BG95" i="7"/>
  <c r="BF95" i="7"/>
  <c r="T95" i="7"/>
  <c r="R95" i="7"/>
  <c r="P95" i="7"/>
  <c r="BK95" i="7"/>
  <c r="BE95" i="7"/>
  <c r="BI94" i="7"/>
  <c r="BH94" i="7"/>
  <c r="BG94" i="7"/>
  <c r="BF94" i="7"/>
  <c r="T94" i="7"/>
  <c r="R94" i="7"/>
  <c r="P94" i="7"/>
  <c r="BK94" i="7"/>
  <c r="BE94" i="7"/>
  <c r="BI92" i="7"/>
  <c r="BH92" i="7"/>
  <c r="BG92" i="7"/>
  <c r="BF92" i="7"/>
  <c r="T92" i="7"/>
  <c r="R92" i="7"/>
  <c r="P92" i="7"/>
  <c r="BK92" i="7"/>
  <c r="BE92" i="7"/>
  <c r="BI91" i="7"/>
  <c r="BH91" i="7"/>
  <c r="BG91" i="7"/>
  <c r="BF91" i="7"/>
  <c r="T91" i="7"/>
  <c r="R91" i="7"/>
  <c r="P91" i="7"/>
  <c r="BK91" i="7"/>
  <c r="BE91" i="7"/>
  <c r="BI90" i="7"/>
  <c r="BH90" i="7"/>
  <c r="BG90" i="7"/>
  <c r="BF90" i="7"/>
  <c r="T90" i="7"/>
  <c r="R90" i="7"/>
  <c r="P90" i="7"/>
  <c r="BK90" i="7"/>
  <c r="BE90" i="7"/>
  <c r="BI89" i="7"/>
  <c r="BH89" i="7"/>
  <c r="BG89" i="7"/>
  <c r="BF89" i="7"/>
  <c r="T89" i="7"/>
  <c r="R89" i="7"/>
  <c r="P89" i="7"/>
  <c r="BK89" i="7"/>
  <c r="BE89" i="7"/>
  <c r="BI88" i="7"/>
  <c r="BH88" i="7"/>
  <c r="BG88" i="7"/>
  <c r="BF88" i="7"/>
  <c r="T88" i="7"/>
  <c r="R88" i="7"/>
  <c r="P88" i="7"/>
  <c r="BK88" i="7"/>
  <c r="BE88" i="7"/>
  <c r="BI87" i="7"/>
  <c r="BH87" i="7"/>
  <c r="BG87" i="7"/>
  <c r="BF87" i="7"/>
  <c r="T87" i="7"/>
  <c r="R87" i="7"/>
  <c r="P87" i="7"/>
  <c r="BK87" i="7"/>
  <c r="BE87" i="7"/>
  <c r="BI86" i="7"/>
  <c r="BH86" i="7"/>
  <c r="BG86" i="7"/>
  <c r="BF86" i="7"/>
  <c r="T86" i="7"/>
  <c r="R86" i="7"/>
  <c r="P86" i="7"/>
  <c r="BK86" i="7"/>
  <c r="BE86" i="7"/>
  <c r="BI85" i="7"/>
  <c r="BH85" i="7"/>
  <c r="BG85" i="7"/>
  <c r="BF85" i="7"/>
  <c r="T85" i="7"/>
  <c r="R85" i="7"/>
  <c r="P85" i="7"/>
  <c r="BK85" i="7"/>
  <c r="BE85" i="7"/>
  <c r="BI84" i="7"/>
  <c r="BH84" i="7"/>
  <c r="BG84" i="7"/>
  <c r="BF84" i="7"/>
  <c r="T84" i="7"/>
  <c r="R84" i="7"/>
  <c r="P84" i="7"/>
  <c r="BK84" i="7"/>
  <c r="BE84" i="7"/>
  <c r="BI83" i="7"/>
  <c r="BH83" i="7"/>
  <c r="BG83" i="7"/>
  <c r="BF83" i="7"/>
  <c r="T83" i="7"/>
  <c r="R83" i="7"/>
  <c r="P83" i="7"/>
  <c r="BK83" i="7"/>
  <c r="BE83" i="7"/>
  <c r="J76" i="7"/>
  <c r="F76" i="7"/>
  <c r="F74" i="7"/>
  <c r="E72" i="7"/>
  <c r="J51" i="7"/>
  <c r="F51" i="7"/>
  <c r="F49" i="7"/>
  <c r="E47" i="7"/>
  <c r="J18" i="7"/>
  <c r="E18" i="7"/>
  <c r="F52" i="7" s="1"/>
  <c r="J17" i="7"/>
  <c r="J12" i="7"/>
  <c r="J49" i="7" s="1"/>
  <c r="E7" i="7"/>
  <c r="E70" i="7" s="1"/>
  <c r="AY55" i="1"/>
  <c r="AX55" i="1"/>
  <c r="BI182" i="6"/>
  <c r="BH182" i="6"/>
  <c r="BG182" i="6"/>
  <c r="BF182" i="6"/>
  <c r="T182" i="6"/>
  <c r="R182" i="6"/>
  <c r="P182" i="6"/>
  <c r="BK182" i="6"/>
  <c r="BE182" i="6"/>
  <c r="BI181" i="6"/>
  <c r="BH181" i="6"/>
  <c r="BG181" i="6"/>
  <c r="BF181" i="6"/>
  <c r="T181" i="6"/>
  <c r="R181" i="6"/>
  <c r="P181" i="6"/>
  <c r="BK181" i="6"/>
  <c r="BE181" i="6"/>
  <c r="BI180" i="6"/>
  <c r="BH180" i="6"/>
  <c r="BG180" i="6"/>
  <c r="BF180" i="6"/>
  <c r="T180" i="6"/>
  <c r="R180" i="6"/>
  <c r="P180" i="6"/>
  <c r="BK180" i="6"/>
  <c r="BE180" i="6"/>
  <c r="BI179" i="6"/>
  <c r="BH179" i="6"/>
  <c r="BG179" i="6"/>
  <c r="BF179" i="6"/>
  <c r="T179" i="6"/>
  <c r="R179" i="6"/>
  <c r="P179" i="6"/>
  <c r="BK179" i="6"/>
  <c r="BE179" i="6"/>
  <c r="BI178" i="6"/>
  <c r="BH178" i="6"/>
  <c r="BG178" i="6"/>
  <c r="BF178" i="6"/>
  <c r="T178" i="6"/>
  <c r="R178" i="6"/>
  <c r="P178" i="6"/>
  <c r="BK178" i="6"/>
  <c r="BE178" i="6"/>
  <c r="BI177" i="6"/>
  <c r="BH177" i="6"/>
  <c r="BG177" i="6"/>
  <c r="BF177" i="6"/>
  <c r="T177" i="6"/>
  <c r="R177" i="6"/>
  <c r="P177" i="6"/>
  <c r="BK177" i="6"/>
  <c r="BE177" i="6"/>
  <c r="BI176" i="6"/>
  <c r="BH176" i="6"/>
  <c r="BG176" i="6"/>
  <c r="BF176" i="6"/>
  <c r="T176" i="6"/>
  <c r="R176" i="6"/>
  <c r="P176" i="6"/>
  <c r="BK176" i="6"/>
  <c r="BE176" i="6"/>
  <c r="BI175" i="6"/>
  <c r="BH175" i="6"/>
  <c r="BG175" i="6"/>
  <c r="BF175" i="6"/>
  <c r="T175" i="6"/>
  <c r="R175" i="6"/>
  <c r="P175" i="6"/>
  <c r="BK175" i="6"/>
  <c r="BE175" i="6"/>
  <c r="BI174" i="6"/>
  <c r="BH174" i="6"/>
  <c r="BG174" i="6"/>
  <c r="BF174" i="6"/>
  <c r="T174" i="6"/>
  <c r="R174" i="6"/>
  <c r="P174" i="6"/>
  <c r="BK174" i="6"/>
  <c r="BE174" i="6"/>
  <c r="BI173" i="6"/>
  <c r="BH173" i="6"/>
  <c r="BG173" i="6"/>
  <c r="BF173" i="6"/>
  <c r="T173" i="6"/>
  <c r="R173" i="6"/>
  <c r="P173" i="6"/>
  <c r="BK173" i="6"/>
  <c r="BE173" i="6"/>
  <c r="BI172" i="6"/>
  <c r="BH172" i="6"/>
  <c r="BG172" i="6"/>
  <c r="BF172" i="6"/>
  <c r="T172" i="6"/>
  <c r="R172" i="6"/>
  <c r="P172" i="6"/>
  <c r="BK172" i="6"/>
  <c r="BE172" i="6"/>
  <c r="BI171" i="6"/>
  <c r="BH171" i="6"/>
  <c r="BG171" i="6"/>
  <c r="BF171" i="6"/>
  <c r="T171" i="6"/>
  <c r="R171" i="6"/>
  <c r="P171" i="6"/>
  <c r="BK171" i="6"/>
  <c r="BE171" i="6"/>
  <c r="BI170" i="6"/>
  <c r="BH170" i="6"/>
  <c r="BG170" i="6"/>
  <c r="BF170" i="6"/>
  <c r="T170" i="6"/>
  <c r="T168" i="6" s="1"/>
  <c r="R170" i="6"/>
  <c r="P170" i="6"/>
  <c r="BK170" i="6"/>
  <c r="BE170" i="6"/>
  <c r="BI169" i="6"/>
  <c r="BH169" i="6"/>
  <c r="BG169" i="6"/>
  <c r="BF169" i="6"/>
  <c r="T169" i="6"/>
  <c r="R169" i="6"/>
  <c r="P169" i="6"/>
  <c r="P168" i="6" s="1"/>
  <c r="BK169" i="6"/>
  <c r="BE169" i="6"/>
  <c r="BI167" i="6"/>
  <c r="BH167" i="6"/>
  <c r="BG167" i="6"/>
  <c r="BF167" i="6"/>
  <c r="T167" i="6"/>
  <c r="R167" i="6"/>
  <c r="P167" i="6"/>
  <c r="BK167" i="6"/>
  <c r="BE167" i="6"/>
  <c r="BI166" i="6"/>
  <c r="BH166" i="6"/>
  <c r="BG166" i="6"/>
  <c r="BF166" i="6"/>
  <c r="T166" i="6"/>
  <c r="R166" i="6"/>
  <c r="P166" i="6"/>
  <c r="BK166" i="6"/>
  <c r="BE166" i="6"/>
  <c r="BI165" i="6"/>
  <c r="BH165" i="6"/>
  <c r="BG165" i="6"/>
  <c r="BF165" i="6"/>
  <c r="T165" i="6"/>
  <c r="R165" i="6"/>
  <c r="P165" i="6"/>
  <c r="BK165" i="6"/>
  <c r="BE165" i="6"/>
  <c r="BI163" i="6"/>
  <c r="BH163" i="6"/>
  <c r="BG163" i="6"/>
  <c r="BF163" i="6"/>
  <c r="T163" i="6"/>
  <c r="R163" i="6"/>
  <c r="P163" i="6"/>
  <c r="BK163" i="6"/>
  <c r="BE163" i="6"/>
  <c r="BI162" i="6"/>
  <c r="BH162" i="6"/>
  <c r="BG162" i="6"/>
  <c r="BF162" i="6"/>
  <c r="T162" i="6"/>
  <c r="R162" i="6"/>
  <c r="P162" i="6"/>
  <c r="BK162" i="6"/>
  <c r="BE162" i="6"/>
  <c r="BI161" i="6"/>
  <c r="BH161" i="6"/>
  <c r="BG161" i="6"/>
  <c r="BF161" i="6"/>
  <c r="T161" i="6"/>
  <c r="R161" i="6"/>
  <c r="P161" i="6"/>
  <c r="BK161" i="6"/>
  <c r="BE161" i="6"/>
  <c r="BI160" i="6"/>
  <c r="BH160" i="6"/>
  <c r="BG160" i="6"/>
  <c r="BF160" i="6"/>
  <c r="T160" i="6"/>
  <c r="R160" i="6"/>
  <c r="P160" i="6"/>
  <c r="BK160" i="6"/>
  <c r="BE160" i="6"/>
  <c r="BI158" i="6"/>
  <c r="BH158" i="6"/>
  <c r="BG158" i="6"/>
  <c r="BF158" i="6"/>
  <c r="T158" i="6"/>
  <c r="T157" i="6"/>
  <c r="R158" i="6"/>
  <c r="P158" i="6"/>
  <c r="P157" i="6" s="1"/>
  <c r="BK158" i="6"/>
  <c r="BE158" i="6"/>
  <c r="BI156" i="6"/>
  <c r="BH156" i="6"/>
  <c r="BG156" i="6"/>
  <c r="BF156" i="6"/>
  <c r="T156" i="6"/>
  <c r="R156" i="6"/>
  <c r="P156" i="6"/>
  <c r="BK156" i="6"/>
  <c r="BE156" i="6"/>
  <c r="BI155" i="6"/>
  <c r="BH155" i="6"/>
  <c r="BG155" i="6"/>
  <c r="BF155" i="6"/>
  <c r="T155" i="6"/>
  <c r="R155" i="6"/>
  <c r="P155" i="6"/>
  <c r="BK155" i="6"/>
  <c r="BE155" i="6"/>
  <c r="BI154" i="6"/>
  <c r="BH154" i="6"/>
  <c r="BG154" i="6"/>
  <c r="BF154" i="6"/>
  <c r="T154" i="6"/>
  <c r="R154" i="6"/>
  <c r="P154" i="6"/>
  <c r="BK154" i="6"/>
  <c r="BE154" i="6"/>
  <c r="BI153" i="6"/>
  <c r="BH153" i="6"/>
  <c r="BG153" i="6"/>
  <c r="BF153" i="6"/>
  <c r="T153" i="6"/>
  <c r="R153" i="6"/>
  <c r="P153" i="6"/>
  <c r="BK153" i="6"/>
  <c r="BE153" i="6"/>
  <c r="BI152" i="6"/>
  <c r="BH152" i="6"/>
  <c r="BG152" i="6"/>
  <c r="BF152" i="6"/>
  <c r="T152" i="6"/>
  <c r="R152" i="6"/>
  <c r="P152" i="6"/>
  <c r="BK152" i="6"/>
  <c r="BE152" i="6"/>
  <c r="BI151" i="6"/>
  <c r="BH151" i="6"/>
  <c r="BG151" i="6"/>
  <c r="BF151" i="6"/>
  <c r="T151" i="6"/>
  <c r="R151" i="6"/>
  <c r="P151" i="6"/>
  <c r="BK151" i="6"/>
  <c r="BE151" i="6"/>
  <c r="BI150" i="6"/>
  <c r="BH150" i="6"/>
  <c r="BG150" i="6"/>
  <c r="BF150" i="6"/>
  <c r="T150" i="6"/>
  <c r="R150" i="6"/>
  <c r="P150" i="6"/>
  <c r="BK150" i="6"/>
  <c r="BE150" i="6"/>
  <c r="BI148" i="6"/>
  <c r="BH148" i="6"/>
  <c r="BG148" i="6"/>
  <c r="BF148" i="6"/>
  <c r="T148" i="6"/>
  <c r="R148" i="6"/>
  <c r="P148" i="6"/>
  <c r="BK148" i="6"/>
  <c r="BE148" i="6"/>
  <c r="BI147" i="6"/>
  <c r="BH147" i="6"/>
  <c r="BG147" i="6"/>
  <c r="BF147" i="6"/>
  <c r="T147" i="6"/>
  <c r="R147" i="6"/>
  <c r="P147" i="6"/>
  <c r="BK147" i="6"/>
  <c r="BE147" i="6"/>
  <c r="BI146" i="6"/>
  <c r="BH146" i="6"/>
  <c r="BG146" i="6"/>
  <c r="BF146" i="6"/>
  <c r="T146" i="6"/>
  <c r="R146" i="6"/>
  <c r="P146" i="6"/>
  <c r="BK146" i="6"/>
  <c r="BE146" i="6"/>
  <c r="BI145" i="6"/>
  <c r="BH145" i="6"/>
  <c r="BG145" i="6"/>
  <c r="BF145" i="6"/>
  <c r="T145" i="6"/>
  <c r="R145" i="6"/>
  <c r="P145" i="6"/>
  <c r="BK145" i="6"/>
  <c r="BE145" i="6"/>
  <c r="BI144" i="6"/>
  <c r="BH144" i="6"/>
  <c r="BG144" i="6"/>
  <c r="BF144" i="6"/>
  <c r="T144" i="6"/>
  <c r="R144" i="6"/>
  <c r="P144" i="6"/>
  <c r="BK144" i="6"/>
  <c r="BE144" i="6"/>
  <c r="BI143" i="6"/>
  <c r="BH143" i="6"/>
  <c r="BG143" i="6"/>
  <c r="BF143" i="6"/>
  <c r="T143" i="6"/>
  <c r="R143" i="6"/>
  <c r="P143" i="6"/>
  <c r="BK143" i="6"/>
  <c r="BE143" i="6"/>
  <c r="BI142" i="6"/>
  <c r="BH142" i="6"/>
  <c r="BG142" i="6"/>
  <c r="BF142" i="6"/>
  <c r="T142" i="6"/>
  <c r="R142" i="6"/>
  <c r="P142" i="6"/>
  <c r="BK142" i="6"/>
  <c r="BE142" i="6"/>
  <c r="BI141" i="6"/>
  <c r="BH141" i="6"/>
  <c r="BG141" i="6"/>
  <c r="BF141" i="6"/>
  <c r="T141" i="6"/>
  <c r="R141" i="6"/>
  <c r="P141" i="6"/>
  <c r="BK141" i="6"/>
  <c r="BE141" i="6"/>
  <c r="BI140" i="6"/>
  <c r="BH140" i="6"/>
  <c r="BG140" i="6"/>
  <c r="BF140" i="6"/>
  <c r="T140" i="6"/>
  <c r="R140" i="6"/>
  <c r="P140" i="6"/>
  <c r="BK140" i="6"/>
  <c r="BE140" i="6"/>
  <c r="BI139" i="6"/>
  <c r="BH139" i="6"/>
  <c r="BG139" i="6"/>
  <c r="BF139" i="6"/>
  <c r="T139" i="6"/>
  <c r="R139" i="6"/>
  <c r="P139" i="6"/>
  <c r="BK139" i="6"/>
  <c r="BE139" i="6"/>
  <c r="BI138" i="6"/>
  <c r="BH138" i="6"/>
  <c r="BG138" i="6"/>
  <c r="BF138" i="6"/>
  <c r="T138" i="6"/>
  <c r="R138" i="6"/>
  <c r="P138" i="6"/>
  <c r="BK138" i="6"/>
  <c r="BE138" i="6"/>
  <c r="BI137" i="6"/>
  <c r="BH137" i="6"/>
  <c r="BG137" i="6"/>
  <c r="BF137" i="6"/>
  <c r="T137" i="6"/>
  <c r="R137" i="6"/>
  <c r="P137" i="6"/>
  <c r="BK137" i="6"/>
  <c r="BE137" i="6"/>
  <c r="BI136" i="6"/>
  <c r="BH136" i="6"/>
  <c r="BG136" i="6"/>
  <c r="BF136" i="6"/>
  <c r="T136" i="6"/>
  <c r="T134" i="6" s="1"/>
  <c r="R136" i="6"/>
  <c r="P136" i="6"/>
  <c r="BK136" i="6"/>
  <c r="BE136" i="6"/>
  <c r="BI135" i="6"/>
  <c r="BH135" i="6"/>
  <c r="BG135" i="6"/>
  <c r="BF135" i="6"/>
  <c r="T135" i="6"/>
  <c r="R135" i="6"/>
  <c r="P135" i="6"/>
  <c r="P134" i="6" s="1"/>
  <c r="BK135" i="6"/>
  <c r="BE135" i="6"/>
  <c r="BI133" i="6"/>
  <c r="BH133" i="6"/>
  <c r="BG133" i="6"/>
  <c r="BF133" i="6"/>
  <c r="T133" i="6"/>
  <c r="R133" i="6"/>
  <c r="P133" i="6"/>
  <c r="BK133" i="6"/>
  <c r="BE133" i="6"/>
  <c r="BI132" i="6"/>
  <c r="BH132" i="6"/>
  <c r="BG132" i="6"/>
  <c r="BF132" i="6"/>
  <c r="T132" i="6"/>
  <c r="R132" i="6"/>
  <c r="P132" i="6"/>
  <c r="BK132" i="6"/>
  <c r="BE132" i="6"/>
  <c r="BI131" i="6"/>
  <c r="BH131" i="6"/>
  <c r="BG131" i="6"/>
  <c r="BF131" i="6"/>
  <c r="T131" i="6"/>
  <c r="R131" i="6"/>
  <c r="P131" i="6"/>
  <c r="BK131" i="6"/>
  <c r="BE131" i="6"/>
  <c r="BI130" i="6"/>
  <c r="BH130" i="6"/>
  <c r="BG130" i="6"/>
  <c r="BF130" i="6"/>
  <c r="T130" i="6"/>
  <c r="R130" i="6"/>
  <c r="P130" i="6"/>
  <c r="BK130" i="6"/>
  <c r="BE130" i="6"/>
  <c r="BI129" i="6"/>
  <c r="BH129" i="6"/>
  <c r="BG129" i="6"/>
  <c r="BF129" i="6"/>
  <c r="T129" i="6"/>
  <c r="R129" i="6"/>
  <c r="P129" i="6"/>
  <c r="BK129" i="6"/>
  <c r="BE129" i="6"/>
  <c r="BI128" i="6"/>
  <c r="BH128" i="6"/>
  <c r="BG128" i="6"/>
  <c r="BF128" i="6"/>
  <c r="T128" i="6"/>
  <c r="R128" i="6"/>
  <c r="P128" i="6"/>
  <c r="BK128" i="6"/>
  <c r="BE128" i="6"/>
  <c r="BI127" i="6"/>
  <c r="BH127" i="6"/>
  <c r="BG127" i="6"/>
  <c r="BF127" i="6"/>
  <c r="T127" i="6"/>
  <c r="R127" i="6"/>
  <c r="R126" i="6" s="1"/>
  <c r="P127" i="6"/>
  <c r="BK127" i="6"/>
  <c r="BE127" i="6"/>
  <c r="BI125" i="6"/>
  <c r="BH125" i="6"/>
  <c r="BG125" i="6"/>
  <c r="BF125" i="6"/>
  <c r="T125" i="6"/>
  <c r="R125" i="6"/>
  <c r="P125" i="6"/>
  <c r="BK125" i="6"/>
  <c r="BE125" i="6"/>
  <c r="BI124" i="6"/>
  <c r="BH124" i="6"/>
  <c r="BG124" i="6"/>
  <c r="BF124" i="6"/>
  <c r="T124" i="6"/>
  <c r="R124" i="6"/>
  <c r="P124" i="6"/>
  <c r="BK124" i="6"/>
  <c r="BE124" i="6"/>
  <c r="BI123" i="6"/>
  <c r="BH123" i="6"/>
  <c r="BG123" i="6"/>
  <c r="BF123" i="6"/>
  <c r="T123" i="6"/>
  <c r="R123" i="6"/>
  <c r="P123" i="6"/>
  <c r="BK123" i="6"/>
  <c r="BE123" i="6"/>
  <c r="BI122" i="6"/>
  <c r="BH122" i="6"/>
  <c r="BG122" i="6"/>
  <c r="BF122" i="6"/>
  <c r="T122" i="6"/>
  <c r="R122" i="6"/>
  <c r="P122" i="6"/>
  <c r="BK122" i="6"/>
  <c r="BE122" i="6"/>
  <c r="BI121" i="6"/>
  <c r="BH121" i="6"/>
  <c r="BG121" i="6"/>
  <c r="BF121" i="6"/>
  <c r="T121" i="6"/>
  <c r="R121" i="6"/>
  <c r="P121" i="6"/>
  <c r="BK121" i="6"/>
  <c r="BE121" i="6"/>
  <c r="BI120" i="6"/>
  <c r="BH120" i="6"/>
  <c r="BG120" i="6"/>
  <c r="BF120" i="6"/>
  <c r="T120" i="6"/>
  <c r="R120" i="6"/>
  <c r="P120" i="6"/>
  <c r="BK120" i="6"/>
  <c r="BE120" i="6"/>
  <c r="BI119" i="6"/>
  <c r="BH119" i="6"/>
  <c r="BG119" i="6"/>
  <c r="BF119" i="6"/>
  <c r="T119" i="6"/>
  <c r="R119" i="6"/>
  <c r="P119" i="6"/>
  <c r="BK119" i="6"/>
  <c r="BE119" i="6"/>
  <c r="BI118" i="6"/>
  <c r="BH118" i="6"/>
  <c r="BG118" i="6"/>
  <c r="BF118" i="6"/>
  <c r="T118" i="6"/>
  <c r="R118" i="6"/>
  <c r="R115" i="6" s="1"/>
  <c r="P118" i="6"/>
  <c r="BK118" i="6"/>
  <c r="BE118" i="6"/>
  <c r="BI117" i="6"/>
  <c r="BH117" i="6"/>
  <c r="BG117" i="6"/>
  <c r="BF117" i="6"/>
  <c r="T117" i="6"/>
  <c r="R117" i="6"/>
  <c r="P117" i="6"/>
  <c r="BK117" i="6"/>
  <c r="BE117" i="6"/>
  <c r="BI116" i="6"/>
  <c r="BH116" i="6"/>
  <c r="BG116" i="6"/>
  <c r="BF116" i="6"/>
  <c r="T116" i="6"/>
  <c r="T115" i="6"/>
  <c r="R116" i="6"/>
  <c r="P116" i="6"/>
  <c r="P115" i="6" s="1"/>
  <c r="BK116" i="6"/>
  <c r="BE116" i="6"/>
  <c r="BI114" i="6"/>
  <c r="BH114" i="6"/>
  <c r="BG114" i="6"/>
  <c r="BF114" i="6"/>
  <c r="T114" i="6"/>
  <c r="R114" i="6"/>
  <c r="P114" i="6"/>
  <c r="BK114" i="6"/>
  <c r="BE114" i="6"/>
  <c r="BI113" i="6"/>
  <c r="BH113" i="6"/>
  <c r="BG113" i="6"/>
  <c r="BF113" i="6"/>
  <c r="T113" i="6"/>
  <c r="R113" i="6"/>
  <c r="P113" i="6"/>
  <c r="BK113" i="6"/>
  <c r="BE113" i="6"/>
  <c r="BI112" i="6"/>
  <c r="BH112" i="6"/>
  <c r="BG112" i="6"/>
  <c r="BF112" i="6"/>
  <c r="T112" i="6"/>
  <c r="R112" i="6"/>
  <c r="P112" i="6"/>
  <c r="BK112" i="6"/>
  <c r="BE112" i="6"/>
  <c r="BI111" i="6"/>
  <c r="BH111" i="6"/>
  <c r="BG111" i="6"/>
  <c r="BF111" i="6"/>
  <c r="T111" i="6"/>
  <c r="R111" i="6"/>
  <c r="P111" i="6"/>
  <c r="BK111" i="6"/>
  <c r="BE111" i="6"/>
  <c r="BI110" i="6"/>
  <c r="BH110" i="6"/>
  <c r="BG110" i="6"/>
  <c r="BF110" i="6"/>
  <c r="T110" i="6"/>
  <c r="R110" i="6"/>
  <c r="P110" i="6"/>
  <c r="BK110" i="6"/>
  <c r="BE110" i="6"/>
  <c r="BI109" i="6"/>
  <c r="BH109" i="6"/>
  <c r="BG109" i="6"/>
  <c r="BF109" i="6"/>
  <c r="T109" i="6"/>
  <c r="R109" i="6"/>
  <c r="P109" i="6"/>
  <c r="BK109" i="6"/>
  <c r="BE109" i="6"/>
  <c r="BI108" i="6"/>
  <c r="BH108" i="6"/>
  <c r="BG108" i="6"/>
  <c r="BF108" i="6"/>
  <c r="T108" i="6"/>
  <c r="R108" i="6"/>
  <c r="P108" i="6"/>
  <c r="BK108" i="6"/>
  <c r="BE108" i="6"/>
  <c r="BI107" i="6"/>
  <c r="BH107" i="6"/>
  <c r="BG107" i="6"/>
  <c r="BF107" i="6"/>
  <c r="T107" i="6"/>
  <c r="R107" i="6"/>
  <c r="P107" i="6"/>
  <c r="BK107" i="6"/>
  <c r="BE107" i="6"/>
  <c r="BI106" i="6"/>
  <c r="BH106" i="6"/>
  <c r="BG106" i="6"/>
  <c r="BF106" i="6"/>
  <c r="T106" i="6"/>
  <c r="R106" i="6"/>
  <c r="P106" i="6"/>
  <c r="BK106" i="6"/>
  <c r="BE106" i="6"/>
  <c r="BI105" i="6"/>
  <c r="BH105" i="6"/>
  <c r="BG105" i="6"/>
  <c r="BF105" i="6"/>
  <c r="T105" i="6"/>
  <c r="R105" i="6"/>
  <c r="P105" i="6"/>
  <c r="P103" i="6" s="1"/>
  <c r="BK105" i="6"/>
  <c r="BE105" i="6"/>
  <c r="BI104" i="6"/>
  <c r="BH104" i="6"/>
  <c r="BG104" i="6"/>
  <c r="BF104" i="6"/>
  <c r="T104" i="6"/>
  <c r="R104" i="6"/>
  <c r="P104" i="6"/>
  <c r="BK104" i="6"/>
  <c r="BE104" i="6"/>
  <c r="BI102" i="6"/>
  <c r="BH102" i="6"/>
  <c r="BG102" i="6"/>
  <c r="BF102" i="6"/>
  <c r="T102" i="6"/>
  <c r="R102" i="6"/>
  <c r="P102" i="6"/>
  <c r="BK102" i="6"/>
  <c r="BE102" i="6"/>
  <c r="BI101" i="6"/>
  <c r="BH101" i="6"/>
  <c r="BG101" i="6"/>
  <c r="BF101" i="6"/>
  <c r="T101" i="6"/>
  <c r="R101" i="6"/>
  <c r="P101" i="6"/>
  <c r="BK101" i="6"/>
  <c r="BE101" i="6"/>
  <c r="BI100" i="6"/>
  <c r="BH100" i="6"/>
  <c r="BG100" i="6"/>
  <c r="BF100" i="6"/>
  <c r="T100" i="6"/>
  <c r="R100" i="6"/>
  <c r="P100" i="6"/>
  <c r="BK100" i="6"/>
  <c r="BE100" i="6"/>
  <c r="BI99" i="6"/>
  <c r="BH99" i="6"/>
  <c r="BG99" i="6"/>
  <c r="BF99" i="6"/>
  <c r="T99" i="6"/>
  <c r="R99" i="6"/>
  <c r="P99" i="6"/>
  <c r="BK99" i="6"/>
  <c r="BE99" i="6"/>
  <c r="BI98" i="6"/>
  <c r="BH98" i="6"/>
  <c r="BG98" i="6"/>
  <c r="BF98" i="6"/>
  <c r="T98" i="6"/>
  <c r="R98" i="6"/>
  <c r="P98" i="6"/>
  <c r="BK98" i="6"/>
  <c r="BE98" i="6"/>
  <c r="BI97" i="6"/>
  <c r="BH97" i="6"/>
  <c r="BG97" i="6"/>
  <c r="BF97" i="6"/>
  <c r="T97" i="6"/>
  <c r="R97" i="6"/>
  <c r="P97" i="6"/>
  <c r="BK97" i="6"/>
  <c r="BE97" i="6"/>
  <c r="BI96" i="6"/>
  <c r="BH96" i="6"/>
  <c r="BG96" i="6"/>
  <c r="BF96" i="6"/>
  <c r="T96" i="6"/>
  <c r="R96" i="6"/>
  <c r="P96" i="6"/>
  <c r="BK96" i="6"/>
  <c r="BE96" i="6"/>
  <c r="BI95" i="6"/>
  <c r="BH95" i="6"/>
  <c r="BG95" i="6"/>
  <c r="BF95" i="6"/>
  <c r="T95" i="6"/>
  <c r="R95" i="6"/>
  <c r="P95" i="6"/>
  <c r="BK95" i="6"/>
  <c r="BE95" i="6"/>
  <c r="BI94" i="6"/>
  <c r="BH94" i="6"/>
  <c r="BG94" i="6"/>
  <c r="BF94" i="6"/>
  <c r="T94" i="6"/>
  <c r="T93" i="6"/>
  <c r="R94" i="6"/>
  <c r="P94" i="6"/>
  <c r="P93" i="6" s="1"/>
  <c r="BK94" i="6"/>
  <c r="BE94" i="6"/>
  <c r="BI92" i="6"/>
  <c r="BH92" i="6"/>
  <c r="BG92" i="6"/>
  <c r="BF92" i="6"/>
  <c r="T92" i="6"/>
  <c r="R92" i="6"/>
  <c r="P92" i="6"/>
  <c r="BK92" i="6"/>
  <c r="BE92" i="6"/>
  <c r="BI91" i="6"/>
  <c r="BH91" i="6"/>
  <c r="BG91" i="6"/>
  <c r="BF91" i="6"/>
  <c r="T91" i="6"/>
  <c r="R91" i="6"/>
  <c r="P91" i="6"/>
  <c r="BK91" i="6"/>
  <c r="BE91" i="6"/>
  <c r="BI90" i="6"/>
  <c r="BH90" i="6"/>
  <c r="BG90" i="6"/>
  <c r="BF90" i="6"/>
  <c r="T90" i="6"/>
  <c r="R90" i="6"/>
  <c r="P90" i="6"/>
  <c r="BK90" i="6"/>
  <c r="BE90" i="6"/>
  <c r="BI89" i="6"/>
  <c r="BH89" i="6"/>
  <c r="BG89" i="6"/>
  <c r="BF89" i="6"/>
  <c r="T89" i="6"/>
  <c r="R89" i="6"/>
  <c r="R88" i="6"/>
  <c r="P89" i="6"/>
  <c r="BK89" i="6"/>
  <c r="BE89" i="6"/>
  <c r="J82" i="6"/>
  <c r="F82" i="6"/>
  <c r="F80" i="6"/>
  <c r="E78" i="6"/>
  <c r="J51" i="6"/>
  <c r="F51" i="6"/>
  <c r="F49" i="6"/>
  <c r="E47" i="6"/>
  <c r="J18" i="6"/>
  <c r="E18" i="6"/>
  <c r="J17" i="6"/>
  <c r="J12" i="6"/>
  <c r="E7" i="6"/>
  <c r="E45" i="6" s="1"/>
  <c r="AY54" i="1"/>
  <c r="AX54" i="1"/>
  <c r="BI87" i="5"/>
  <c r="BH87" i="5"/>
  <c r="BG87" i="5"/>
  <c r="BF87" i="5"/>
  <c r="T87" i="5"/>
  <c r="R87" i="5"/>
  <c r="P87" i="5"/>
  <c r="BK87" i="5"/>
  <c r="BE87" i="5"/>
  <c r="BI86" i="5"/>
  <c r="BH86" i="5"/>
  <c r="BG86" i="5"/>
  <c r="BF86" i="5"/>
  <c r="T86" i="5"/>
  <c r="R86" i="5"/>
  <c r="P86" i="5"/>
  <c r="BK86" i="5"/>
  <c r="BE86" i="5"/>
  <c r="BI85" i="5"/>
  <c r="BH85" i="5"/>
  <c r="BG85" i="5"/>
  <c r="BF85" i="5"/>
  <c r="T85" i="5"/>
  <c r="R85" i="5"/>
  <c r="P85" i="5"/>
  <c r="BK85" i="5"/>
  <c r="BE85" i="5"/>
  <c r="BI84" i="5"/>
  <c r="BH84" i="5"/>
  <c r="BG84" i="5"/>
  <c r="BF84" i="5"/>
  <c r="T84" i="5"/>
  <c r="R84" i="5"/>
  <c r="P84" i="5"/>
  <c r="BK84" i="5"/>
  <c r="BE84" i="5"/>
  <c r="BI83" i="5"/>
  <c r="BH83" i="5"/>
  <c r="BG83" i="5"/>
  <c r="BF83" i="5"/>
  <c r="T83" i="5"/>
  <c r="R83" i="5"/>
  <c r="P83" i="5"/>
  <c r="BK83" i="5"/>
  <c r="BE83" i="5"/>
  <c r="BI82" i="5"/>
  <c r="BH82" i="5"/>
  <c r="BG82" i="5"/>
  <c r="BF82" i="5"/>
  <c r="T82" i="5"/>
  <c r="R82" i="5"/>
  <c r="P82" i="5"/>
  <c r="BK82" i="5"/>
  <c r="BE82" i="5"/>
  <c r="BI81" i="5"/>
  <c r="BH81" i="5"/>
  <c r="BG81" i="5"/>
  <c r="BF81" i="5"/>
  <c r="T81" i="5"/>
  <c r="R81" i="5"/>
  <c r="P81" i="5"/>
  <c r="BK81" i="5"/>
  <c r="BE81" i="5"/>
  <c r="J74" i="5"/>
  <c r="F74" i="5"/>
  <c r="F72" i="5"/>
  <c r="E70" i="5"/>
  <c r="J51" i="5"/>
  <c r="F51" i="5"/>
  <c r="F49" i="5"/>
  <c r="E47" i="5"/>
  <c r="J18" i="5"/>
  <c r="E18" i="5"/>
  <c r="F75" i="5" s="1"/>
  <c r="J17" i="5"/>
  <c r="J12" i="5"/>
  <c r="J72" i="5" s="1"/>
  <c r="E7" i="5"/>
  <c r="E68" i="5" s="1"/>
  <c r="AY53" i="1"/>
  <c r="AX53" i="1"/>
  <c r="BI198" i="4"/>
  <c r="BH198" i="4"/>
  <c r="BG198" i="4"/>
  <c r="BF198" i="4"/>
  <c r="T198" i="4"/>
  <c r="R198" i="4"/>
  <c r="P198" i="4"/>
  <c r="BK198" i="4"/>
  <c r="BE198" i="4"/>
  <c r="BI197" i="4"/>
  <c r="BH197" i="4"/>
  <c r="BG197" i="4"/>
  <c r="BF197" i="4"/>
  <c r="T197" i="4"/>
  <c r="R197" i="4"/>
  <c r="P197" i="4"/>
  <c r="BK197" i="4"/>
  <c r="BE197" i="4"/>
  <c r="BI196" i="4"/>
  <c r="BH196" i="4"/>
  <c r="BG196" i="4"/>
  <c r="BF196" i="4"/>
  <c r="T196" i="4"/>
  <c r="R196" i="4"/>
  <c r="P196" i="4"/>
  <c r="BK196" i="4"/>
  <c r="BE196" i="4"/>
  <c r="BI192" i="4"/>
  <c r="BH192" i="4"/>
  <c r="BG192" i="4"/>
  <c r="BF192" i="4"/>
  <c r="T192" i="4"/>
  <c r="R192" i="4"/>
  <c r="P192" i="4"/>
  <c r="BK192" i="4"/>
  <c r="BE192" i="4"/>
  <c r="BI191" i="4"/>
  <c r="BH191" i="4"/>
  <c r="BG191" i="4"/>
  <c r="BF191" i="4"/>
  <c r="T191" i="4"/>
  <c r="R191" i="4"/>
  <c r="P191" i="4"/>
  <c r="BK191" i="4"/>
  <c r="BE191" i="4"/>
  <c r="BI190" i="4"/>
  <c r="BH190" i="4"/>
  <c r="BG190" i="4"/>
  <c r="BF190" i="4"/>
  <c r="T190" i="4"/>
  <c r="R190" i="4"/>
  <c r="P190" i="4"/>
  <c r="BK190" i="4"/>
  <c r="BE190" i="4"/>
  <c r="BI189" i="4"/>
  <c r="BH189" i="4"/>
  <c r="BG189" i="4"/>
  <c r="BF189" i="4"/>
  <c r="T189" i="4"/>
  <c r="R189" i="4"/>
  <c r="P189" i="4"/>
  <c r="BK189" i="4"/>
  <c r="BE189" i="4"/>
  <c r="BI188" i="4"/>
  <c r="BH188" i="4"/>
  <c r="BG188" i="4"/>
  <c r="BF188" i="4"/>
  <c r="T188" i="4"/>
  <c r="R188" i="4"/>
  <c r="P188" i="4"/>
  <c r="BK188" i="4"/>
  <c r="BE188" i="4"/>
  <c r="BI187" i="4"/>
  <c r="BH187" i="4"/>
  <c r="BG187" i="4"/>
  <c r="BF187" i="4"/>
  <c r="T187" i="4"/>
  <c r="R187" i="4"/>
  <c r="P187" i="4"/>
  <c r="BK187" i="4"/>
  <c r="BE187" i="4"/>
  <c r="BI186" i="4"/>
  <c r="BH186" i="4"/>
  <c r="BG186" i="4"/>
  <c r="BF186" i="4"/>
  <c r="T186" i="4"/>
  <c r="R186" i="4"/>
  <c r="P186" i="4"/>
  <c r="BK186" i="4"/>
  <c r="BE186" i="4"/>
  <c r="BI185" i="4"/>
  <c r="BH185" i="4"/>
  <c r="BG185" i="4"/>
  <c r="BF185" i="4"/>
  <c r="T185" i="4"/>
  <c r="R185" i="4"/>
  <c r="P185" i="4"/>
  <c r="BK185" i="4"/>
  <c r="BE185" i="4"/>
  <c r="BI184" i="4"/>
  <c r="BH184" i="4"/>
  <c r="BG184" i="4"/>
  <c r="BF184" i="4"/>
  <c r="T184" i="4"/>
  <c r="R184" i="4"/>
  <c r="P184" i="4"/>
  <c r="BK184" i="4"/>
  <c r="BE184" i="4"/>
  <c r="BI183" i="4"/>
  <c r="BH183" i="4"/>
  <c r="BG183" i="4"/>
  <c r="BF183" i="4"/>
  <c r="T183" i="4"/>
  <c r="R183" i="4"/>
  <c r="P183" i="4"/>
  <c r="BK183" i="4"/>
  <c r="BE183" i="4"/>
  <c r="BI182" i="4"/>
  <c r="BH182" i="4"/>
  <c r="BG182" i="4"/>
  <c r="BF182" i="4"/>
  <c r="T182" i="4"/>
  <c r="R182" i="4"/>
  <c r="P182" i="4"/>
  <c r="BK182" i="4"/>
  <c r="BE182" i="4"/>
  <c r="BI181" i="4"/>
  <c r="BH181" i="4"/>
  <c r="BG181" i="4"/>
  <c r="BF181" i="4"/>
  <c r="T181" i="4"/>
  <c r="R181" i="4"/>
  <c r="P181" i="4"/>
  <c r="BK181" i="4"/>
  <c r="BE181" i="4"/>
  <c r="BI180" i="4"/>
  <c r="BH180" i="4"/>
  <c r="BG180" i="4"/>
  <c r="BF180" i="4"/>
  <c r="T180" i="4"/>
  <c r="R180" i="4"/>
  <c r="P180" i="4"/>
  <c r="BK180" i="4"/>
  <c r="BE180" i="4"/>
  <c r="BI178" i="4"/>
  <c r="BH178" i="4"/>
  <c r="BG178" i="4"/>
  <c r="BF178" i="4"/>
  <c r="T178" i="4"/>
  <c r="R178" i="4"/>
  <c r="P178" i="4"/>
  <c r="BK178" i="4"/>
  <c r="BE178" i="4"/>
  <c r="BI177" i="4"/>
  <c r="BH177" i="4"/>
  <c r="BG177" i="4"/>
  <c r="BF177" i="4"/>
  <c r="T177" i="4"/>
  <c r="R177" i="4"/>
  <c r="P177" i="4"/>
  <c r="BK177" i="4"/>
  <c r="BE177" i="4"/>
  <c r="BI176" i="4"/>
  <c r="BH176" i="4"/>
  <c r="BG176" i="4"/>
  <c r="BF176" i="4"/>
  <c r="T176" i="4"/>
  <c r="R176" i="4"/>
  <c r="P176" i="4"/>
  <c r="BK176" i="4"/>
  <c r="BE176" i="4"/>
  <c r="BI175" i="4"/>
  <c r="BH175" i="4"/>
  <c r="BG175" i="4"/>
  <c r="BF175" i="4"/>
  <c r="T175" i="4"/>
  <c r="R175" i="4"/>
  <c r="P175" i="4"/>
  <c r="BK175" i="4"/>
  <c r="BE175" i="4"/>
  <c r="BI173" i="4"/>
  <c r="BH173" i="4"/>
  <c r="BG173" i="4"/>
  <c r="BF173" i="4"/>
  <c r="T173" i="4"/>
  <c r="R173" i="4"/>
  <c r="P173" i="4"/>
  <c r="BK173" i="4"/>
  <c r="BE173" i="4"/>
  <c r="BI172" i="4"/>
  <c r="BH172" i="4"/>
  <c r="BG172" i="4"/>
  <c r="BF172" i="4"/>
  <c r="T172" i="4"/>
  <c r="R172" i="4"/>
  <c r="P172" i="4"/>
  <c r="BK172" i="4"/>
  <c r="BE172" i="4"/>
  <c r="BI170" i="4"/>
  <c r="BH170" i="4"/>
  <c r="BG170" i="4"/>
  <c r="BF170" i="4"/>
  <c r="T170" i="4"/>
  <c r="R170" i="4"/>
  <c r="P170" i="4"/>
  <c r="BK170" i="4"/>
  <c r="BE170" i="4"/>
  <c r="BI168" i="4"/>
  <c r="BH168" i="4"/>
  <c r="BG168" i="4"/>
  <c r="BF168" i="4"/>
  <c r="T168" i="4"/>
  <c r="R168" i="4"/>
  <c r="P168" i="4"/>
  <c r="BK168" i="4"/>
  <c r="BE168" i="4"/>
  <c r="BI165" i="4"/>
  <c r="BH165" i="4"/>
  <c r="BG165" i="4"/>
  <c r="BF165" i="4"/>
  <c r="T165" i="4"/>
  <c r="R165" i="4"/>
  <c r="P165" i="4"/>
  <c r="BK165" i="4"/>
  <c r="BE165" i="4"/>
  <c r="BI164" i="4"/>
  <c r="BH164" i="4"/>
  <c r="BG164" i="4"/>
  <c r="BF164" i="4"/>
  <c r="T164" i="4"/>
  <c r="R164" i="4"/>
  <c r="P164" i="4"/>
  <c r="BK164" i="4"/>
  <c r="BE164" i="4"/>
  <c r="BI163" i="4"/>
  <c r="BH163" i="4"/>
  <c r="BG163" i="4"/>
  <c r="BF163" i="4"/>
  <c r="T163" i="4"/>
  <c r="R163" i="4"/>
  <c r="P163" i="4"/>
  <c r="BK163" i="4"/>
  <c r="BE163" i="4"/>
  <c r="BI162" i="4"/>
  <c r="BH162" i="4"/>
  <c r="BG162" i="4"/>
  <c r="BF162" i="4"/>
  <c r="T162" i="4"/>
  <c r="R162" i="4"/>
  <c r="P162" i="4"/>
  <c r="BK162" i="4"/>
  <c r="BE162" i="4"/>
  <c r="BI161" i="4"/>
  <c r="BH161" i="4"/>
  <c r="BG161" i="4"/>
  <c r="BF161" i="4"/>
  <c r="T161" i="4"/>
  <c r="R161" i="4"/>
  <c r="P161" i="4"/>
  <c r="BK161" i="4"/>
  <c r="BE161" i="4"/>
  <c r="BI159" i="4"/>
  <c r="BH159" i="4"/>
  <c r="BG159" i="4"/>
  <c r="BF159" i="4"/>
  <c r="T159" i="4"/>
  <c r="R159" i="4"/>
  <c r="P159" i="4"/>
  <c r="BK159" i="4"/>
  <c r="BE159" i="4"/>
  <c r="BI158" i="4"/>
  <c r="BH158" i="4"/>
  <c r="BG158" i="4"/>
  <c r="BF158" i="4"/>
  <c r="T158" i="4"/>
  <c r="R158" i="4"/>
  <c r="P158" i="4"/>
  <c r="BK158" i="4"/>
  <c r="BE158" i="4"/>
  <c r="BI156" i="4"/>
  <c r="BH156" i="4"/>
  <c r="BG156" i="4"/>
  <c r="BF156" i="4"/>
  <c r="T156" i="4"/>
  <c r="R156" i="4"/>
  <c r="P156" i="4"/>
  <c r="BK156" i="4"/>
  <c r="BE156" i="4"/>
  <c r="BI154" i="4"/>
  <c r="BH154" i="4"/>
  <c r="BG154" i="4"/>
  <c r="BF154" i="4"/>
  <c r="T154" i="4"/>
  <c r="R154" i="4"/>
  <c r="P154" i="4"/>
  <c r="BK154" i="4"/>
  <c r="BE154" i="4"/>
  <c r="BI153" i="4"/>
  <c r="BH153" i="4"/>
  <c r="BG153" i="4"/>
  <c r="BF153" i="4"/>
  <c r="T153" i="4"/>
  <c r="R153" i="4"/>
  <c r="P153" i="4"/>
  <c r="BK153" i="4"/>
  <c r="BE153" i="4"/>
  <c r="BI152" i="4"/>
  <c r="BH152" i="4"/>
  <c r="BG152" i="4"/>
  <c r="BF152" i="4"/>
  <c r="T152" i="4"/>
  <c r="R152" i="4"/>
  <c r="P152" i="4"/>
  <c r="BK152" i="4"/>
  <c r="BE152" i="4"/>
  <c r="BI151" i="4"/>
  <c r="BH151" i="4"/>
  <c r="BG151" i="4"/>
  <c r="BF151" i="4"/>
  <c r="T151" i="4"/>
  <c r="R151" i="4"/>
  <c r="P151" i="4"/>
  <c r="BK151" i="4"/>
  <c r="BE151" i="4"/>
  <c r="BI150" i="4"/>
  <c r="BH150" i="4"/>
  <c r="BG150" i="4"/>
  <c r="BF150" i="4"/>
  <c r="T150" i="4"/>
  <c r="R150" i="4"/>
  <c r="P150" i="4"/>
  <c r="BK150" i="4"/>
  <c r="BE150" i="4"/>
  <c r="BI149" i="4"/>
  <c r="BH149" i="4"/>
  <c r="BG149" i="4"/>
  <c r="BF149" i="4"/>
  <c r="T149" i="4"/>
  <c r="R149" i="4"/>
  <c r="P149" i="4"/>
  <c r="BK149" i="4"/>
  <c r="BE149" i="4"/>
  <c r="BI148" i="4"/>
  <c r="BH148" i="4"/>
  <c r="BG148" i="4"/>
  <c r="BF148" i="4"/>
  <c r="T148" i="4"/>
  <c r="R148" i="4"/>
  <c r="P148" i="4"/>
  <c r="BK148" i="4"/>
  <c r="BE148" i="4"/>
  <c r="BI147" i="4"/>
  <c r="BH147" i="4"/>
  <c r="BG147" i="4"/>
  <c r="BF147" i="4"/>
  <c r="T147" i="4"/>
  <c r="R147" i="4"/>
  <c r="P147" i="4"/>
  <c r="BK147" i="4"/>
  <c r="BE147" i="4"/>
  <c r="BI146" i="4"/>
  <c r="BH146" i="4"/>
  <c r="BG146" i="4"/>
  <c r="BF146" i="4"/>
  <c r="T146" i="4"/>
  <c r="R146" i="4"/>
  <c r="P146" i="4"/>
  <c r="BK146" i="4"/>
  <c r="BE146" i="4"/>
  <c r="BI145" i="4"/>
  <c r="BH145" i="4"/>
  <c r="BG145" i="4"/>
  <c r="BF145" i="4"/>
  <c r="T145" i="4"/>
  <c r="R145" i="4"/>
  <c r="P145" i="4"/>
  <c r="BK145" i="4"/>
  <c r="BE145" i="4"/>
  <c r="BI144" i="4"/>
  <c r="BH144" i="4"/>
  <c r="BG144" i="4"/>
  <c r="BF144" i="4"/>
  <c r="T144" i="4"/>
  <c r="R144" i="4"/>
  <c r="P144" i="4"/>
  <c r="BK144" i="4"/>
  <c r="BE144" i="4"/>
  <c r="BI143" i="4"/>
  <c r="BH143" i="4"/>
  <c r="BG143" i="4"/>
  <c r="BF143" i="4"/>
  <c r="T143" i="4"/>
  <c r="R143" i="4"/>
  <c r="P143" i="4"/>
  <c r="BK143" i="4"/>
  <c r="BE143" i="4"/>
  <c r="BI142" i="4"/>
  <c r="BH142" i="4"/>
  <c r="BG142" i="4"/>
  <c r="BF142" i="4"/>
  <c r="T142" i="4"/>
  <c r="R142" i="4"/>
  <c r="P142" i="4"/>
  <c r="BK142" i="4"/>
  <c r="BE142" i="4"/>
  <c r="BI141" i="4"/>
  <c r="BH141" i="4"/>
  <c r="BG141" i="4"/>
  <c r="BF141" i="4"/>
  <c r="T141" i="4"/>
  <c r="R141" i="4"/>
  <c r="P141" i="4"/>
  <c r="BK141" i="4"/>
  <c r="BE141" i="4"/>
  <c r="BI140" i="4"/>
  <c r="BH140" i="4"/>
  <c r="BG140" i="4"/>
  <c r="BF140" i="4"/>
  <c r="T140" i="4"/>
  <c r="R140" i="4"/>
  <c r="P140" i="4"/>
  <c r="BK140" i="4"/>
  <c r="BE140" i="4"/>
  <c r="BI139" i="4"/>
  <c r="BH139" i="4"/>
  <c r="BG139" i="4"/>
  <c r="BF139" i="4"/>
  <c r="T139" i="4"/>
  <c r="R139" i="4"/>
  <c r="P139" i="4"/>
  <c r="BK139" i="4"/>
  <c r="BE139" i="4"/>
  <c r="BI138" i="4"/>
  <c r="BH138" i="4"/>
  <c r="BG138" i="4"/>
  <c r="BF138" i="4"/>
  <c r="T138" i="4"/>
  <c r="R138" i="4"/>
  <c r="P138" i="4"/>
  <c r="BK138" i="4"/>
  <c r="BE138" i="4"/>
  <c r="BI137" i="4"/>
  <c r="BH137" i="4"/>
  <c r="BG137" i="4"/>
  <c r="BF137" i="4"/>
  <c r="T137" i="4"/>
  <c r="R137" i="4"/>
  <c r="P137" i="4"/>
  <c r="BK137" i="4"/>
  <c r="BE137" i="4"/>
  <c r="BI136" i="4"/>
  <c r="BH136" i="4"/>
  <c r="BG136" i="4"/>
  <c r="BF136" i="4"/>
  <c r="T136" i="4"/>
  <c r="R136" i="4"/>
  <c r="P136" i="4"/>
  <c r="BK136" i="4"/>
  <c r="BE136" i="4"/>
  <c r="BI135" i="4"/>
  <c r="BH135" i="4"/>
  <c r="BG135" i="4"/>
  <c r="BF135" i="4"/>
  <c r="T135" i="4"/>
  <c r="R135" i="4"/>
  <c r="P135" i="4"/>
  <c r="BK135" i="4"/>
  <c r="BE135" i="4"/>
  <c r="BI134" i="4"/>
  <c r="BH134" i="4"/>
  <c r="BG134" i="4"/>
  <c r="BF134" i="4"/>
  <c r="T134" i="4"/>
  <c r="R134" i="4"/>
  <c r="P134" i="4"/>
  <c r="BK134" i="4"/>
  <c r="BE134" i="4"/>
  <c r="BI130" i="4"/>
  <c r="BH130" i="4"/>
  <c r="BG130" i="4"/>
  <c r="BF130" i="4"/>
  <c r="T130" i="4"/>
  <c r="R130" i="4"/>
  <c r="P130" i="4"/>
  <c r="BK130" i="4"/>
  <c r="BE130" i="4"/>
  <c r="BI127" i="4"/>
  <c r="BH127" i="4"/>
  <c r="BG127" i="4"/>
  <c r="BF127" i="4"/>
  <c r="T127" i="4"/>
  <c r="R127" i="4"/>
  <c r="P127" i="4"/>
  <c r="BK127" i="4"/>
  <c r="BE127" i="4"/>
  <c r="BI124" i="4"/>
  <c r="BH124" i="4"/>
  <c r="BG124" i="4"/>
  <c r="BF124" i="4"/>
  <c r="T124" i="4"/>
  <c r="R124" i="4"/>
  <c r="P124" i="4"/>
  <c r="BK124" i="4"/>
  <c r="BE124" i="4"/>
  <c r="BI123" i="4"/>
  <c r="BH123" i="4"/>
  <c r="BG123" i="4"/>
  <c r="BF123" i="4"/>
  <c r="T123" i="4"/>
  <c r="R123" i="4"/>
  <c r="P123" i="4"/>
  <c r="BK123" i="4"/>
  <c r="BE123" i="4"/>
  <c r="BI121" i="4"/>
  <c r="BH121" i="4"/>
  <c r="BG121" i="4"/>
  <c r="BF121" i="4"/>
  <c r="T121" i="4"/>
  <c r="R121" i="4"/>
  <c r="P121" i="4"/>
  <c r="BK121" i="4"/>
  <c r="BE121" i="4"/>
  <c r="BI120" i="4"/>
  <c r="BH120" i="4"/>
  <c r="BG120" i="4"/>
  <c r="BF120" i="4"/>
  <c r="T120" i="4"/>
  <c r="R120" i="4"/>
  <c r="P120" i="4"/>
  <c r="BK120" i="4"/>
  <c r="BE120" i="4"/>
  <c r="BI119" i="4"/>
  <c r="BH119" i="4"/>
  <c r="BG119" i="4"/>
  <c r="BF119" i="4"/>
  <c r="T119" i="4"/>
  <c r="R119" i="4"/>
  <c r="P119" i="4"/>
  <c r="BK119" i="4"/>
  <c r="BE119" i="4"/>
  <c r="BI116" i="4"/>
  <c r="BH116" i="4"/>
  <c r="BG116" i="4"/>
  <c r="BF116" i="4"/>
  <c r="T116" i="4"/>
  <c r="R116" i="4"/>
  <c r="P116" i="4"/>
  <c r="BK116" i="4"/>
  <c r="BE116" i="4"/>
  <c r="BI114" i="4"/>
  <c r="BH114" i="4"/>
  <c r="BG114" i="4"/>
  <c r="BF114" i="4"/>
  <c r="T114" i="4"/>
  <c r="R114" i="4"/>
  <c r="P114" i="4"/>
  <c r="BK114" i="4"/>
  <c r="BE114" i="4"/>
  <c r="BI112" i="4"/>
  <c r="BH112" i="4"/>
  <c r="BG112" i="4"/>
  <c r="BF112" i="4"/>
  <c r="T112" i="4"/>
  <c r="R112" i="4"/>
  <c r="P112" i="4"/>
  <c r="BK112" i="4"/>
  <c r="BE112" i="4"/>
  <c r="BI110" i="4"/>
  <c r="BH110" i="4"/>
  <c r="BG110" i="4"/>
  <c r="BF110" i="4"/>
  <c r="T110" i="4"/>
  <c r="R110" i="4"/>
  <c r="P110" i="4"/>
  <c r="BK110" i="4"/>
  <c r="BE110" i="4"/>
  <c r="BI107" i="4"/>
  <c r="BH107" i="4"/>
  <c r="BG107" i="4"/>
  <c r="BF107" i="4"/>
  <c r="T107" i="4"/>
  <c r="R107" i="4"/>
  <c r="P107" i="4"/>
  <c r="BK107" i="4"/>
  <c r="BE107" i="4"/>
  <c r="BI105" i="4"/>
  <c r="BH105" i="4"/>
  <c r="BG105" i="4"/>
  <c r="BF105" i="4"/>
  <c r="T105" i="4"/>
  <c r="R105" i="4"/>
  <c r="P105" i="4"/>
  <c r="BK105" i="4"/>
  <c r="BE105" i="4"/>
  <c r="BI102" i="4"/>
  <c r="BH102" i="4"/>
  <c r="BG102" i="4"/>
  <c r="BF102" i="4"/>
  <c r="T102" i="4"/>
  <c r="R102" i="4"/>
  <c r="P102" i="4"/>
  <c r="BK102" i="4"/>
  <c r="BE102" i="4"/>
  <c r="BI100" i="4"/>
  <c r="BH100" i="4"/>
  <c r="BG100" i="4"/>
  <c r="BF100" i="4"/>
  <c r="T100" i="4"/>
  <c r="R100" i="4"/>
  <c r="P100" i="4"/>
  <c r="BK100" i="4"/>
  <c r="BE100" i="4"/>
  <c r="BI98" i="4"/>
  <c r="BH98" i="4"/>
  <c r="BG98" i="4"/>
  <c r="BF98" i="4"/>
  <c r="T98" i="4"/>
  <c r="R98" i="4"/>
  <c r="P98" i="4"/>
  <c r="BK98" i="4"/>
  <c r="BE98" i="4"/>
  <c r="BI96" i="4"/>
  <c r="BH96" i="4"/>
  <c r="BG96" i="4"/>
  <c r="BF96" i="4"/>
  <c r="T96" i="4"/>
  <c r="R96" i="4"/>
  <c r="P96" i="4"/>
  <c r="BK96" i="4"/>
  <c r="BE96" i="4"/>
  <c r="BI94" i="4"/>
  <c r="BH94" i="4"/>
  <c r="BG94" i="4"/>
  <c r="BF94" i="4"/>
  <c r="T94" i="4"/>
  <c r="R94" i="4"/>
  <c r="P94" i="4"/>
  <c r="BK94" i="4"/>
  <c r="BE94" i="4"/>
  <c r="BI93" i="4"/>
  <c r="BH93" i="4"/>
  <c r="BG93" i="4"/>
  <c r="BF93" i="4"/>
  <c r="T93" i="4"/>
  <c r="R93" i="4"/>
  <c r="P93" i="4"/>
  <c r="BK93" i="4"/>
  <c r="BE93" i="4"/>
  <c r="BI91" i="4"/>
  <c r="BH91" i="4"/>
  <c r="BG91" i="4"/>
  <c r="BF91" i="4"/>
  <c r="T91" i="4"/>
  <c r="R91" i="4"/>
  <c r="P91" i="4"/>
  <c r="BK91" i="4"/>
  <c r="BE91" i="4"/>
  <c r="BI89" i="4"/>
  <c r="BH89" i="4"/>
  <c r="BG89" i="4"/>
  <c r="BF89" i="4"/>
  <c r="T89" i="4"/>
  <c r="R89" i="4"/>
  <c r="P89" i="4"/>
  <c r="BK89" i="4"/>
  <c r="BE89" i="4"/>
  <c r="J81" i="4"/>
  <c r="F81" i="4"/>
  <c r="F79" i="4"/>
  <c r="E77" i="4"/>
  <c r="J51" i="4"/>
  <c r="F51" i="4"/>
  <c r="F49" i="4"/>
  <c r="E47" i="4"/>
  <c r="J18" i="4"/>
  <c r="E18" i="4"/>
  <c r="F82" i="4" s="1"/>
  <c r="J17" i="4"/>
  <c r="J12" i="4"/>
  <c r="J79" i="4" s="1"/>
  <c r="E7" i="4"/>
  <c r="E45" i="4" s="1"/>
  <c r="AY52" i="1"/>
  <c r="AX52" i="1"/>
  <c r="BI247" i="2"/>
  <c r="BH247" i="2"/>
  <c r="BG247" i="2"/>
  <c r="BF247" i="2"/>
  <c r="T247" i="2"/>
  <c r="R247" i="2"/>
  <c r="P247" i="2"/>
  <c r="BK247" i="2"/>
  <c r="BE247" i="2"/>
  <c r="BI246" i="2"/>
  <c r="BH246" i="2"/>
  <c r="BG246" i="2"/>
  <c r="BF246" i="2"/>
  <c r="T246" i="2"/>
  <c r="T245" i="2"/>
  <c r="R246" i="2"/>
  <c r="R245" i="2"/>
  <c r="P246" i="2"/>
  <c r="P245" i="2"/>
  <c r="BK246" i="2"/>
  <c r="BK245" i="2" s="1"/>
  <c r="J68" i="2" s="1"/>
  <c r="BE246" i="2"/>
  <c r="BI242" i="2"/>
  <c r="BH242" i="2"/>
  <c r="BG242" i="2"/>
  <c r="BF242" i="2"/>
  <c r="T242" i="2"/>
  <c r="R242" i="2"/>
  <c r="P242" i="2"/>
  <c r="BK242" i="2"/>
  <c r="BE242" i="2"/>
  <c r="BI239" i="2"/>
  <c r="BH239" i="2"/>
  <c r="BG239" i="2"/>
  <c r="BF239" i="2"/>
  <c r="T239" i="2"/>
  <c r="R239" i="2"/>
  <c r="P239" i="2"/>
  <c r="BK239" i="2"/>
  <c r="BE239" i="2"/>
  <c r="BI236" i="2"/>
  <c r="BH236" i="2"/>
  <c r="BG236" i="2"/>
  <c r="BF236" i="2"/>
  <c r="T236" i="2"/>
  <c r="R236" i="2"/>
  <c r="P236" i="2"/>
  <c r="BK236" i="2"/>
  <c r="BE236" i="2"/>
  <c r="BI233" i="2"/>
  <c r="BH233" i="2"/>
  <c r="BG233" i="2"/>
  <c r="BF233" i="2"/>
  <c r="T233" i="2"/>
  <c r="T232" i="2"/>
  <c r="R233" i="2"/>
  <c r="P233" i="2"/>
  <c r="P232" i="2" s="1"/>
  <c r="BK233" i="2"/>
  <c r="BE233" i="2"/>
  <c r="BI228" i="2"/>
  <c r="BH228" i="2"/>
  <c r="BG228" i="2"/>
  <c r="BF228" i="2"/>
  <c r="T228" i="2"/>
  <c r="R228" i="2"/>
  <c r="P228" i="2"/>
  <c r="BK228" i="2"/>
  <c r="BE228" i="2"/>
  <c r="BI224" i="2"/>
  <c r="BH224" i="2"/>
  <c r="BG224" i="2"/>
  <c r="BF224" i="2"/>
  <c r="T224" i="2"/>
  <c r="R224" i="2"/>
  <c r="P224" i="2"/>
  <c r="BK224" i="2"/>
  <c r="BE224" i="2"/>
  <c r="BI223" i="2"/>
  <c r="BH223" i="2"/>
  <c r="BG223" i="2"/>
  <c r="BF223" i="2"/>
  <c r="T223" i="2"/>
  <c r="R223" i="2"/>
  <c r="P223" i="2"/>
  <c r="BK223" i="2"/>
  <c r="BE223" i="2"/>
  <c r="BI219" i="2"/>
  <c r="BH219" i="2"/>
  <c r="BG219" i="2"/>
  <c r="BF219" i="2"/>
  <c r="T219" i="2"/>
  <c r="R219" i="2"/>
  <c r="P219" i="2"/>
  <c r="BK219" i="2"/>
  <c r="BE219" i="2"/>
  <c r="BI216" i="2"/>
  <c r="BH216" i="2"/>
  <c r="BG216" i="2"/>
  <c r="BF216" i="2"/>
  <c r="T216" i="2"/>
  <c r="R216" i="2"/>
  <c r="R214" i="2" s="1"/>
  <c r="P216" i="2"/>
  <c r="BK216" i="2"/>
  <c r="BE216" i="2"/>
  <c r="BI215" i="2"/>
  <c r="BH215" i="2"/>
  <c r="BG215" i="2"/>
  <c r="BF215" i="2"/>
  <c r="T215" i="2"/>
  <c r="R215" i="2"/>
  <c r="P215" i="2"/>
  <c r="BK215" i="2"/>
  <c r="BE215" i="2"/>
  <c r="BI211" i="2"/>
  <c r="BH211" i="2"/>
  <c r="BG211" i="2"/>
  <c r="BF211" i="2"/>
  <c r="T211" i="2"/>
  <c r="R211" i="2"/>
  <c r="P211" i="2"/>
  <c r="BK211" i="2"/>
  <c r="BE211" i="2"/>
  <c r="BI208" i="2"/>
  <c r="BH208" i="2"/>
  <c r="BG208" i="2"/>
  <c r="BF208" i="2"/>
  <c r="T208" i="2"/>
  <c r="T207" i="2" s="1"/>
  <c r="R208" i="2"/>
  <c r="R207" i="2" s="1"/>
  <c r="P208" i="2"/>
  <c r="P207" i="2" s="1"/>
  <c r="BK208" i="2"/>
  <c r="BE208" i="2"/>
  <c r="BI203" i="2"/>
  <c r="BH203" i="2"/>
  <c r="BG203" i="2"/>
  <c r="BF203" i="2"/>
  <c r="T203" i="2"/>
  <c r="R203" i="2"/>
  <c r="P203" i="2"/>
  <c r="BK203" i="2"/>
  <c r="BE203" i="2"/>
  <c r="BI200" i="2"/>
  <c r="BH200" i="2"/>
  <c r="BG200" i="2"/>
  <c r="BF200" i="2"/>
  <c r="T200" i="2"/>
  <c r="R200" i="2"/>
  <c r="P200" i="2"/>
  <c r="BK200" i="2"/>
  <c r="BE200" i="2"/>
  <c r="BI197" i="2"/>
  <c r="BH197" i="2"/>
  <c r="BG197" i="2"/>
  <c r="BF197" i="2"/>
  <c r="T197" i="2"/>
  <c r="R197" i="2"/>
  <c r="P197" i="2"/>
  <c r="BK197" i="2"/>
  <c r="BE197" i="2"/>
  <c r="BI194" i="2"/>
  <c r="BH194" i="2"/>
  <c r="BG194" i="2"/>
  <c r="BF194" i="2"/>
  <c r="T194" i="2"/>
  <c r="R194" i="2"/>
  <c r="P194" i="2"/>
  <c r="BK194" i="2"/>
  <c r="BE194" i="2"/>
  <c r="BI191" i="2"/>
  <c r="BH191" i="2"/>
  <c r="BG191" i="2"/>
  <c r="BF191" i="2"/>
  <c r="T191" i="2"/>
  <c r="T190" i="2" s="1"/>
  <c r="R191" i="2"/>
  <c r="P191" i="2"/>
  <c r="BK191" i="2"/>
  <c r="BE191" i="2"/>
  <c r="BI186" i="2"/>
  <c r="BH186" i="2"/>
  <c r="BG186" i="2"/>
  <c r="BF186" i="2"/>
  <c r="T186" i="2"/>
  <c r="R186" i="2"/>
  <c r="P186" i="2"/>
  <c r="BK186" i="2"/>
  <c r="BE186" i="2"/>
  <c r="BI182" i="2"/>
  <c r="BH182" i="2"/>
  <c r="BG182" i="2"/>
  <c r="BF182" i="2"/>
  <c r="T182" i="2"/>
  <c r="R182" i="2"/>
  <c r="P182" i="2"/>
  <c r="BK182" i="2"/>
  <c r="BE182" i="2"/>
  <c r="BI179" i="2"/>
  <c r="BH179" i="2"/>
  <c r="BG179" i="2"/>
  <c r="BF179" i="2"/>
  <c r="T179" i="2"/>
  <c r="R179" i="2"/>
  <c r="P179" i="2"/>
  <c r="BK179" i="2"/>
  <c r="BE179" i="2"/>
  <c r="BI176" i="2"/>
  <c r="BH176" i="2"/>
  <c r="BG176" i="2"/>
  <c r="BF176" i="2"/>
  <c r="T176" i="2"/>
  <c r="R176" i="2"/>
  <c r="P176" i="2"/>
  <c r="BK176" i="2"/>
  <c r="BE176" i="2"/>
  <c r="BI173" i="2"/>
  <c r="BH173" i="2"/>
  <c r="BG173" i="2"/>
  <c r="BF173" i="2"/>
  <c r="T173" i="2"/>
  <c r="R173" i="2"/>
  <c r="R165" i="2" s="1"/>
  <c r="P173" i="2"/>
  <c r="BK173" i="2"/>
  <c r="BE173" i="2"/>
  <c r="BI168" i="2"/>
  <c r="BH168" i="2"/>
  <c r="BG168" i="2"/>
  <c r="BF168" i="2"/>
  <c r="T168" i="2"/>
  <c r="R168" i="2"/>
  <c r="P168" i="2"/>
  <c r="BK168" i="2"/>
  <c r="BE168" i="2"/>
  <c r="BI166" i="2"/>
  <c r="BH166" i="2"/>
  <c r="BG166" i="2"/>
  <c r="BF166" i="2"/>
  <c r="T166" i="2"/>
  <c r="T165" i="2"/>
  <c r="R166" i="2"/>
  <c r="P166" i="2"/>
  <c r="P165" i="2" s="1"/>
  <c r="BK166" i="2"/>
  <c r="BE166" i="2"/>
  <c r="BI162" i="2"/>
  <c r="BH162" i="2"/>
  <c r="BG162" i="2"/>
  <c r="BF162" i="2"/>
  <c r="T162" i="2"/>
  <c r="R162" i="2"/>
  <c r="P162" i="2"/>
  <c r="BK162" i="2"/>
  <c r="BE162" i="2"/>
  <c r="BI160" i="2"/>
  <c r="BH160" i="2"/>
  <c r="BG160" i="2"/>
  <c r="BF160" i="2"/>
  <c r="T160" i="2"/>
  <c r="R160" i="2"/>
  <c r="P160" i="2"/>
  <c r="BK160" i="2"/>
  <c r="BE160" i="2"/>
  <c r="BI157" i="2"/>
  <c r="BH157" i="2"/>
  <c r="BG157" i="2"/>
  <c r="BF157" i="2"/>
  <c r="T157" i="2"/>
  <c r="T156" i="2" s="1"/>
  <c r="R157" i="2"/>
  <c r="P157" i="2"/>
  <c r="BK157" i="2"/>
  <c r="BE157" i="2"/>
  <c r="BI153" i="2"/>
  <c r="BH153" i="2"/>
  <c r="BG153" i="2"/>
  <c r="BF153" i="2"/>
  <c r="T153" i="2"/>
  <c r="R153" i="2"/>
  <c r="P153" i="2"/>
  <c r="P146" i="2" s="1"/>
  <c r="BK153" i="2"/>
  <c r="BE153" i="2"/>
  <c r="BI150" i="2"/>
  <c r="BH150" i="2"/>
  <c r="BG150" i="2"/>
  <c r="BF150" i="2"/>
  <c r="T150" i="2"/>
  <c r="T146" i="2" s="1"/>
  <c r="R150" i="2"/>
  <c r="P150" i="2"/>
  <c r="BK150" i="2"/>
  <c r="BE150" i="2"/>
  <c r="BI147" i="2"/>
  <c r="BH147" i="2"/>
  <c r="BG147" i="2"/>
  <c r="BF147" i="2"/>
  <c r="T147" i="2"/>
  <c r="R147" i="2"/>
  <c r="R146" i="2" s="1"/>
  <c r="P147" i="2"/>
  <c r="BK147" i="2"/>
  <c r="BK146" i="2" s="1"/>
  <c r="BE147" i="2"/>
  <c r="BI142" i="2"/>
  <c r="BH142" i="2"/>
  <c r="BG142" i="2"/>
  <c r="BF142" i="2"/>
  <c r="T142" i="2"/>
  <c r="R142" i="2"/>
  <c r="P142" i="2"/>
  <c r="BK142" i="2"/>
  <c r="BE142" i="2"/>
  <c r="BI139" i="2"/>
  <c r="BH139" i="2"/>
  <c r="BG139" i="2"/>
  <c r="BF139" i="2"/>
  <c r="T139" i="2"/>
  <c r="R139" i="2"/>
  <c r="P139" i="2"/>
  <c r="BK139" i="2"/>
  <c r="BE139" i="2"/>
  <c r="BI136" i="2"/>
  <c r="BH136" i="2"/>
  <c r="BG136" i="2"/>
  <c r="BF136" i="2"/>
  <c r="T136" i="2"/>
  <c r="R136" i="2"/>
  <c r="P136" i="2"/>
  <c r="BK136" i="2"/>
  <c r="BE136" i="2"/>
  <c r="BI135" i="2"/>
  <c r="BH135" i="2"/>
  <c r="BG135" i="2"/>
  <c r="BF135" i="2"/>
  <c r="T135" i="2"/>
  <c r="R135" i="2"/>
  <c r="P135" i="2"/>
  <c r="BK135" i="2"/>
  <c r="BE135" i="2"/>
  <c r="BI132" i="2"/>
  <c r="BH132" i="2"/>
  <c r="BG132" i="2"/>
  <c r="BF132" i="2"/>
  <c r="T132" i="2"/>
  <c r="R132" i="2"/>
  <c r="P132" i="2"/>
  <c r="BK132" i="2"/>
  <c r="BE132" i="2"/>
  <c r="BI126" i="2"/>
  <c r="BH126" i="2"/>
  <c r="BG126" i="2"/>
  <c r="BF126" i="2"/>
  <c r="T126" i="2"/>
  <c r="R126" i="2"/>
  <c r="P126" i="2"/>
  <c r="BK126" i="2"/>
  <c r="BE126" i="2"/>
  <c r="BI120" i="2"/>
  <c r="BH120" i="2"/>
  <c r="BG120" i="2"/>
  <c r="BF120" i="2"/>
  <c r="T120" i="2"/>
  <c r="R120" i="2"/>
  <c r="P120" i="2"/>
  <c r="BK120" i="2"/>
  <c r="BE120" i="2"/>
  <c r="BI117" i="2"/>
  <c r="BH117" i="2"/>
  <c r="BG117" i="2"/>
  <c r="BF117" i="2"/>
  <c r="T117" i="2"/>
  <c r="R117" i="2"/>
  <c r="P117" i="2"/>
  <c r="BK117" i="2"/>
  <c r="BE117" i="2"/>
  <c r="BI111" i="2"/>
  <c r="BH111" i="2"/>
  <c r="BG111" i="2"/>
  <c r="BF111" i="2"/>
  <c r="T111" i="2"/>
  <c r="R111" i="2"/>
  <c r="P111" i="2"/>
  <c r="BK111" i="2"/>
  <c r="BE111" i="2"/>
  <c r="BI108" i="2"/>
  <c r="BH108" i="2"/>
  <c r="BG108" i="2"/>
  <c r="BF108" i="2"/>
  <c r="T108" i="2"/>
  <c r="R108" i="2"/>
  <c r="P108" i="2"/>
  <c r="BK108" i="2"/>
  <c r="BE108" i="2"/>
  <c r="BI104" i="2"/>
  <c r="BH104" i="2"/>
  <c r="BG104" i="2"/>
  <c r="BF104" i="2"/>
  <c r="T104" i="2"/>
  <c r="R104" i="2"/>
  <c r="P104" i="2"/>
  <c r="BK104" i="2"/>
  <c r="BE104" i="2"/>
  <c r="BI101" i="2"/>
  <c r="BH101" i="2"/>
  <c r="BG101" i="2"/>
  <c r="BF101" i="2"/>
  <c r="T101" i="2"/>
  <c r="R101" i="2"/>
  <c r="P101" i="2"/>
  <c r="BK101" i="2"/>
  <c r="BE101" i="2"/>
  <c r="BI98" i="2"/>
  <c r="BH98" i="2"/>
  <c r="BG98" i="2"/>
  <c r="BF98" i="2"/>
  <c r="T98" i="2"/>
  <c r="R98" i="2"/>
  <c r="P98" i="2"/>
  <c r="BK98" i="2"/>
  <c r="BE98" i="2"/>
  <c r="BI95" i="2"/>
  <c r="BH95" i="2"/>
  <c r="BG95" i="2"/>
  <c r="BF95" i="2"/>
  <c r="T95" i="2"/>
  <c r="R95" i="2"/>
  <c r="P95" i="2"/>
  <c r="BK95" i="2"/>
  <c r="BE95" i="2"/>
  <c r="BI92" i="2"/>
  <c r="BH92" i="2"/>
  <c r="BG92" i="2"/>
  <c r="BF92" i="2"/>
  <c r="T92" i="2"/>
  <c r="R92" i="2"/>
  <c r="P92" i="2"/>
  <c r="P91" i="2" s="1"/>
  <c r="BK92" i="2"/>
  <c r="BE92" i="2"/>
  <c r="J84" i="2"/>
  <c r="F84" i="2"/>
  <c r="F82" i="2"/>
  <c r="E80" i="2"/>
  <c r="J51" i="2"/>
  <c r="F51" i="2"/>
  <c r="F49" i="2"/>
  <c r="E47" i="2"/>
  <c r="J18" i="2"/>
  <c r="E18" i="2"/>
  <c r="F85" i="2" s="1"/>
  <c r="J17" i="2"/>
  <c r="J82" i="2"/>
  <c r="E7" i="2"/>
  <c r="E45" i="2" s="1"/>
  <c r="AS51" i="1"/>
  <c r="L47" i="1"/>
  <c r="AM46" i="1"/>
  <c r="L46" i="1"/>
  <c r="AM44" i="1"/>
  <c r="L44" i="1"/>
  <c r="L42" i="1"/>
  <c r="L41" i="1"/>
  <c r="J189" i="2" l="1"/>
  <c r="J60" i="2"/>
  <c r="J90" i="2"/>
  <c r="J87" i="4"/>
  <c r="J86" i="4" s="1"/>
  <c r="J85" i="4" s="1"/>
  <c r="J87" i="6"/>
  <c r="J86" i="6" s="1"/>
  <c r="J80" i="7"/>
  <c r="J59" i="8"/>
  <c r="F34" i="8"/>
  <c r="BD57" i="1" s="1"/>
  <c r="J81" i="8"/>
  <c r="J80" i="8" s="1"/>
  <c r="J59" i="9"/>
  <c r="F32" i="9"/>
  <c r="BB58" i="1" s="1"/>
  <c r="J31" i="9"/>
  <c r="AW58" i="1" s="1"/>
  <c r="F33" i="7"/>
  <c r="BC56" i="1" s="1"/>
  <c r="T104" i="4"/>
  <c r="F52" i="4"/>
  <c r="R133" i="4"/>
  <c r="T88" i="4"/>
  <c r="T118" i="4"/>
  <c r="R195" i="4"/>
  <c r="E45" i="9"/>
  <c r="BK165" i="2"/>
  <c r="J62" i="2" s="1"/>
  <c r="R82" i="7"/>
  <c r="R81" i="7" s="1"/>
  <c r="J49" i="2"/>
  <c r="P190" i="2"/>
  <c r="T214" i="2"/>
  <c r="P214" i="2"/>
  <c r="P88" i="4"/>
  <c r="P104" i="4"/>
  <c r="BK118" i="4"/>
  <c r="J61" i="4" s="1"/>
  <c r="T133" i="4"/>
  <c r="P195" i="4"/>
  <c r="T103" i="6"/>
  <c r="BK134" i="6"/>
  <c r="J63" i="6" s="1"/>
  <c r="R134" i="6"/>
  <c r="T149" i="6"/>
  <c r="BK168" i="6"/>
  <c r="J66" i="6" s="1"/>
  <c r="R168" i="6"/>
  <c r="J74" i="7"/>
  <c r="BK100" i="7"/>
  <c r="J60" i="7" s="1"/>
  <c r="F32" i="8"/>
  <c r="BB57" i="1" s="1"/>
  <c r="P90" i="2"/>
  <c r="P156" i="2"/>
  <c r="P118" i="4"/>
  <c r="BK133" i="4"/>
  <c r="J62" i="4" s="1"/>
  <c r="R174" i="4"/>
  <c r="BK195" i="4"/>
  <c r="J65" i="4" s="1"/>
  <c r="T195" i="4"/>
  <c r="R93" i="6"/>
  <c r="T126" i="6"/>
  <c r="P126" i="6"/>
  <c r="R85" i="8"/>
  <c r="J74" i="9"/>
  <c r="E78" i="2"/>
  <c r="T91" i="2"/>
  <c r="T90" i="2" s="1"/>
  <c r="R156" i="2"/>
  <c r="BK207" i="2"/>
  <c r="J65" i="2" s="1"/>
  <c r="R118" i="4"/>
  <c r="P133" i="4"/>
  <c r="E45" i="5"/>
  <c r="E76" i="6"/>
  <c r="T88" i="6"/>
  <c r="P88" i="6"/>
  <c r="P149" i="6"/>
  <c r="E45" i="7"/>
  <c r="F31" i="7"/>
  <c r="BA56" i="1" s="1"/>
  <c r="R100" i="7"/>
  <c r="R99" i="7" s="1"/>
  <c r="E70" i="8"/>
  <c r="T101" i="8"/>
  <c r="P189" i="2"/>
  <c r="P89" i="2" s="1"/>
  <c r="P88" i="2" s="1"/>
  <c r="AU52" i="1" s="1"/>
  <c r="J30" i="9"/>
  <c r="AV58" i="1" s="1"/>
  <c r="F52" i="2"/>
  <c r="BK91" i="2"/>
  <c r="R91" i="2"/>
  <c r="R90" i="2" s="1"/>
  <c r="BK214" i="2"/>
  <c r="J66" i="2" s="1"/>
  <c r="J49" i="4"/>
  <c r="BK174" i="4"/>
  <c r="J63" i="4" s="1"/>
  <c r="T174" i="4"/>
  <c r="BK179" i="4"/>
  <c r="J64" i="4" s="1"/>
  <c r="BK88" i="6"/>
  <c r="R103" i="6"/>
  <c r="BK126" i="6"/>
  <c r="J62" i="6" s="1"/>
  <c r="P82" i="7"/>
  <c r="P81" i="7" s="1"/>
  <c r="F77" i="9"/>
  <c r="R81" i="9"/>
  <c r="R80" i="9" s="1"/>
  <c r="F32" i="2"/>
  <c r="BB52" i="1" s="1"/>
  <c r="R232" i="2"/>
  <c r="P174" i="4"/>
  <c r="J49" i="5"/>
  <c r="F52" i="5"/>
  <c r="F34" i="5"/>
  <c r="BD54" i="1" s="1"/>
  <c r="R157" i="6"/>
  <c r="R104" i="4"/>
  <c r="F34" i="2"/>
  <c r="BD52" i="1" s="1"/>
  <c r="BK156" i="2"/>
  <c r="J61" i="2" s="1"/>
  <c r="E75" i="4"/>
  <c r="F32" i="4"/>
  <c r="BB53" i="1" s="1"/>
  <c r="R179" i="4"/>
  <c r="R80" i="5"/>
  <c r="R79" i="5" s="1"/>
  <c r="R78" i="5" s="1"/>
  <c r="F34" i="6"/>
  <c r="BD55" i="1" s="1"/>
  <c r="F32" i="6"/>
  <c r="BB55" i="1" s="1"/>
  <c r="R149" i="6"/>
  <c r="F77" i="7"/>
  <c r="BK82" i="7"/>
  <c r="BK81" i="7" s="1"/>
  <c r="R101" i="8"/>
  <c r="P81" i="8"/>
  <c r="P80" i="8" s="1"/>
  <c r="AU57" i="1" s="1"/>
  <c r="F31" i="9"/>
  <c r="BA58" i="1" s="1"/>
  <c r="F33" i="9"/>
  <c r="BC58" i="1" s="1"/>
  <c r="F31" i="2"/>
  <c r="BA52" i="1" s="1"/>
  <c r="BK232" i="2"/>
  <c r="J67" i="2" s="1"/>
  <c r="BK101" i="8"/>
  <c r="J60" i="8" s="1"/>
  <c r="J31" i="7"/>
  <c r="AW56" i="1" s="1"/>
  <c r="F34" i="7"/>
  <c r="BD56" i="1" s="1"/>
  <c r="F32" i="7"/>
  <c r="BB56" i="1" s="1"/>
  <c r="BK99" i="7"/>
  <c r="J59" i="7" s="1"/>
  <c r="BK93" i="6"/>
  <c r="J59" i="6" s="1"/>
  <c r="BK115" i="6"/>
  <c r="J61" i="6" s="1"/>
  <c r="BK157" i="6"/>
  <c r="J65" i="6" s="1"/>
  <c r="J31" i="6"/>
  <c r="AW55" i="1" s="1"/>
  <c r="J30" i="6"/>
  <c r="AV55" i="1" s="1"/>
  <c r="BK103" i="6"/>
  <c r="J60" i="6" s="1"/>
  <c r="BK149" i="6"/>
  <c r="J64" i="6" s="1"/>
  <c r="F30" i="5"/>
  <c r="AZ54" i="1" s="1"/>
  <c r="BK80" i="5"/>
  <c r="J58" i="5" s="1"/>
  <c r="BK104" i="4"/>
  <c r="J60" i="4" s="1"/>
  <c r="BK88" i="4"/>
  <c r="J59" i="4" s="1"/>
  <c r="F34" i="4"/>
  <c r="BD53" i="1" s="1"/>
  <c r="J59" i="2"/>
  <c r="BK90" i="2"/>
  <c r="F33" i="2"/>
  <c r="BC52" i="1" s="1"/>
  <c r="T189" i="2"/>
  <c r="T89" i="2" s="1"/>
  <c r="T88" i="2" s="1"/>
  <c r="R88" i="4"/>
  <c r="F31" i="4"/>
  <c r="BA53" i="1" s="1"/>
  <c r="J31" i="5"/>
  <c r="AW54" i="1" s="1"/>
  <c r="F31" i="5"/>
  <c r="BA54" i="1" s="1"/>
  <c r="J30" i="4"/>
  <c r="AV53" i="1" s="1"/>
  <c r="F30" i="4"/>
  <c r="AZ53" i="1" s="1"/>
  <c r="J30" i="2"/>
  <c r="AV52" i="1" s="1"/>
  <c r="F30" i="2"/>
  <c r="AZ52" i="1" s="1"/>
  <c r="BK190" i="2"/>
  <c r="R190" i="2"/>
  <c r="F33" i="4"/>
  <c r="BC53" i="1" s="1"/>
  <c r="F33" i="5"/>
  <c r="BC54" i="1" s="1"/>
  <c r="J31" i="2"/>
  <c r="AW52" i="1" s="1"/>
  <c r="J31" i="4"/>
  <c r="AW53" i="1" s="1"/>
  <c r="J30" i="5"/>
  <c r="AV54" i="1" s="1"/>
  <c r="F32" i="5"/>
  <c r="BB54" i="1" s="1"/>
  <c r="J58" i="6"/>
  <c r="J30" i="8"/>
  <c r="AV57" i="1" s="1"/>
  <c r="T81" i="8"/>
  <c r="T80" i="8" s="1"/>
  <c r="T179" i="4"/>
  <c r="P179" i="4"/>
  <c r="F52" i="6"/>
  <c r="F83" i="6"/>
  <c r="F30" i="6"/>
  <c r="AZ55" i="1" s="1"/>
  <c r="P87" i="6"/>
  <c r="P86" i="6" s="1"/>
  <c r="AU55" i="1" s="1"/>
  <c r="T87" i="6"/>
  <c r="T86" i="6" s="1"/>
  <c r="F30" i="7"/>
  <c r="AZ56" i="1" s="1"/>
  <c r="J58" i="7"/>
  <c r="R80" i="7"/>
  <c r="J49" i="8"/>
  <c r="J74" i="8"/>
  <c r="J31" i="8"/>
  <c r="AW57" i="1" s="1"/>
  <c r="T100" i="7"/>
  <c r="T99" i="7" s="1"/>
  <c r="P100" i="7"/>
  <c r="P99" i="7" s="1"/>
  <c r="P80" i="7" s="1"/>
  <c r="AU56" i="1" s="1"/>
  <c r="R81" i="8"/>
  <c r="R80" i="8" s="1"/>
  <c r="F33" i="8"/>
  <c r="BC57" i="1" s="1"/>
  <c r="F34" i="9"/>
  <c r="BD58" i="1" s="1"/>
  <c r="T80" i="5"/>
  <c r="P80" i="5"/>
  <c r="J49" i="6"/>
  <c r="J80" i="6"/>
  <c r="F33" i="6"/>
  <c r="BC55" i="1" s="1"/>
  <c r="J30" i="7"/>
  <c r="AV56" i="1" s="1"/>
  <c r="T82" i="7"/>
  <c r="T81" i="7" s="1"/>
  <c r="T80" i="7" s="1"/>
  <c r="F52" i="8"/>
  <c r="F77" i="8"/>
  <c r="F30" i="8"/>
  <c r="AZ57" i="1" s="1"/>
  <c r="J58" i="8"/>
  <c r="F31" i="8"/>
  <c r="BA57" i="1" s="1"/>
  <c r="BK81" i="9"/>
  <c r="J58" i="9"/>
  <c r="F31" i="6"/>
  <c r="BA55" i="1" s="1"/>
  <c r="F30" i="9"/>
  <c r="AZ58" i="1" s="1"/>
  <c r="J89" i="2" l="1"/>
  <c r="J88" i="2" s="1"/>
  <c r="AT58" i="1"/>
  <c r="AT56" i="1"/>
  <c r="R87" i="4"/>
  <c r="R86" i="4" s="1"/>
  <c r="R85" i="4" s="1"/>
  <c r="AT54" i="1"/>
  <c r="BK87" i="6"/>
  <c r="R189" i="2"/>
  <c r="R89" i="2" s="1"/>
  <c r="R88" i="2" s="1"/>
  <c r="R87" i="6"/>
  <c r="R86" i="6" s="1"/>
  <c r="P79" i="5"/>
  <c r="P78" i="5" s="1"/>
  <c r="AU54" i="1" s="1"/>
  <c r="T87" i="4"/>
  <c r="T86" i="4" s="1"/>
  <c r="T85" i="4" s="1"/>
  <c r="AT55" i="1"/>
  <c r="P87" i="4"/>
  <c r="P86" i="4" s="1"/>
  <c r="P85" i="4" s="1"/>
  <c r="AU53" i="1" s="1"/>
  <c r="AU51" i="1" s="1"/>
  <c r="BK81" i="8"/>
  <c r="T79" i="5"/>
  <c r="T78" i="5" s="1"/>
  <c r="BD51" i="1"/>
  <c r="W30" i="1" s="1"/>
  <c r="BB51" i="1"/>
  <c r="W28" i="1" s="1"/>
  <c r="BA51" i="1"/>
  <c r="AW51" i="1" s="1"/>
  <c r="AK27" i="1" s="1"/>
  <c r="J57" i="9"/>
  <c r="BK80" i="9"/>
  <c r="AT52" i="1"/>
  <c r="J57" i="7"/>
  <c r="BK80" i="7"/>
  <c r="AT57" i="1"/>
  <c r="BC51" i="1"/>
  <c r="BK86" i="6"/>
  <c r="J57" i="6"/>
  <c r="J64" i="2"/>
  <c r="BK189" i="2"/>
  <c r="J63" i="2" s="1"/>
  <c r="AT53" i="1"/>
  <c r="J58" i="2"/>
  <c r="BK80" i="8"/>
  <c r="J57" i="8"/>
  <c r="BK79" i="5"/>
  <c r="AZ51" i="1"/>
  <c r="BK87" i="4" l="1"/>
  <c r="AX51" i="1"/>
  <c r="W27" i="1"/>
  <c r="J56" i="6"/>
  <c r="J27" i="6"/>
  <c r="J56" i="7"/>
  <c r="J27" i="7"/>
  <c r="J57" i="5"/>
  <c r="BK78" i="5"/>
  <c r="BK89" i="2"/>
  <c r="W26" i="1"/>
  <c r="AV51" i="1"/>
  <c r="AY51" i="1"/>
  <c r="W29" i="1"/>
  <c r="J56" i="9"/>
  <c r="J27" i="9"/>
  <c r="J56" i="8"/>
  <c r="J27" i="8"/>
  <c r="J58" i="4" l="1"/>
  <c r="BK86" i="4"/>
  <c r="J56" i="5"/>
  <c r="J27" i="5"/>
  <c r="J36" i="6"/>
  <c r="AG55" i="1"/>
  <c r="AN55" i="1" s="1"/>
  <c r="J36" i="8"/>
  <c r="AG57" i="1"/>
  <c r="AN57" i="1" s="1"/>
  <c r="J36" i="7"/>
  <c r="AG56" i="1"/>
  <c r="AN56" i="1" s="1"/>
  <c r="J36" i="9"/>
  <c r="AG58" i="1"/>
  <c r="AN58" i="1" s="1"/>
  <c r="AT51" i="1"/>
  <c r="AK26" i="1"/>
  <c r="J57" i="2"/>
  <c r="BK88" i="2"/>
  <c r="BK85" i="4" l="1"/>
  <c r="J57" i="4"/>
  <c r="AG54" i="1"/>
  <c r="AN54" i="1" s="1"/>
  <c r="J36" i="5"/>
  <c r="J27" i="2"/>
  <c r="J56" i="2"/>
  <c r="J27" i="4" l="1"/>
  <c r="J56" i="4"/>
  <c r="AG52" i="1"/>
  <c r="J36" i="2"/>
  <c r="AG53" i="1" l="1"/>
  <c r="AN53" i="1" s="1"/>
  <c r="J36" i="4"/>
  <c r="AN52" i="1"/>
  <c r="AG51" i="1" l="1"/>
  <c r="AK23" i="1" s="1"/>
  <c r="AK32" i="1" s="1"/>
  <c r="AN51" i="1" l="1"/>
</calcChain>
</file>

<file path=xl/sharedStrings.xml><?xml version="1.0" encoding="utf-8"?>
<sst xmlns="http://schemas.openxmlformats.org/spreadsheetml/2006/main" count="6549" uniqueCount="1352">
  <si>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</si>
  <si>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</si>
  <si>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</si>
  <si>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</si>
  <si>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</si>
  <si>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</si>
  <si>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</si>
  <si>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{0831eb6d-83e1-4adc-9522-074b8e12bed8}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</si>
  <si>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</si>
  <si>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</si>
  <si>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</si>
  <si>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</si>
  <si>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</si>
  <si>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</si>
  <si>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</si>
  <si>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</si>
  <si>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ONP-r</t>
  </si>
  <si>
    <t>Stavba:</t>
  </si>
  <si>
    <t>Obnova Nolčova parku - revize</t>
  </si>
  <si>
    <t>KSO:</t>
  </si>
  <si>
    <t>823 27</t>
  </si>
  <si>
    <t>CC-CZ:</t>
  </si>
  <si>
    <t>2420</t>
  </si>
  <si>
    <t>Místo:</t>
  </si>
  <si>
    <t>k.ú.643777 Horní Počernice Praha 20</t>
  </si>
  <si>
    <t>Datum:</t>
  </si>
  <si>
    <t>CZ-CPV:</t>
  </si>
  <si>
    <t>77310000-6</t>
  </si>
  <si>
    <t>CZ-CPA:</t>
  </si>
  <si>
    <t>43.99</t>
  </si>
  <si>
    <t>Zadavatel:</t>
  </si>
  <si>
    <t>IČ:</t>
  </si>
  <si>
    <t>Městská část Praha 20</t>
  </si>
  <si>
    <t>DIČ:</t>
  </si>
  <si>
    <t>Uchazeč:</t>
  </si>
  <si>
    <t xml:space="preserve"> </t>
  </si>
  <si>
    <t>Projektant:</t>
  </si>
  <si>
    <t>terra florida v.o.s.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</si>
  <si>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</si>
  <si>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</si>
  <si>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</si>
  <si>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</si>
  <si>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</si>
  <si>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</si>
  <si>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</si>
  <si>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</si>
  <si>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</si>
  <si>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</si>
  <si>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</si>
  <si>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</si>
  <si>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</si>
  <si>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</si>
  <si>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</si>
  <si>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</si>
  <si>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</si>
  <si>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</si>
  <si>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</si>
  <si>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</si>
  <si>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</si>
  <si>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</si>
  <si>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</si>
  <si>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</si>
  <si>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</si>
  <si>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</si>
  <si>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</si>
  <si>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</si>
  <si>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</si>
  <si>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</si>
  <si>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</si>
  <si>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</si>
  <si>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</si>
  <si>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</si>
  <si>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</si>
  <si>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</si>
  <si>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</si>
  <si>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</si>
  <si>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</si>
  <si>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</si>
  <si>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</si>
  <si>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</si>
  <si>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Komunikace</t>
  </si>
  <si>
    <t>STA</t>
  </si>
  <si>
    <t>1</t>
  </si>
  <si>
    <t>{e086a204-0020-4290-bb51-794caaff42f6}</t>
  </si>
  <si>
    <t>2</t>
  </si>
  <si>
    <t>SO-03</t>
  </si>
  <si>
    <t>Krajinářské úpravy</t>
  </si>
  <si>
    <t>{06382367-3190-4c8d-8c02-df58c6aeb483}</t>
  </si>
  <si>
    <t>SO-04</t>
  </si>
  <si>
    <t>Drobná architektura</t>
  </si>
  <si>
    <t>{9cfc6f2a-97fb-4dd4-90e5-160ef670c5d8}</t>
  </si>
  <si>
    <t>SO-05</t>
  </si>
  <si>
    <t>Zavlažování</t>
  </si>
  <si>
    <t>{fcb1bffc-a306-4e3f-9dbf-5646c8c6ec47}</t>
  </si>
  <si>
    <t>SO-06</t>
  </si>
  <si>
    <t>Areálová přípojka</t>
  </si>
  <si>
    <t>{400a5a94-2a31-4c34-9e78-ae96245fbe41}</t>
  </si>
  <si>
    <t>Demolice</t>
  </si>
  <si>
    <t>{462020ff-f53b-412b-9aae-b84b8f4a151a}</t>
  </si>
  <si>
    <t>VRN</t>
  </si>
  <si>
    <t>Vedlejší rozpočtové náklady</t>
  </si>
  <si>
    <t>{b07bf5a4-eef4-4ae1-bb4a-828c535d0f68}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</si>
  <si>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</si>
  <si>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</si>
  <si>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</si>
  <si>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</si>
  <si>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</si>
  <si>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</si>
  <si>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</si>
  <si>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SO-01 - Komunikace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</si>
  <si>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</si>
  <si>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</si>
  <si>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</si>
  <si>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</si>
  <si>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</si>
  <si>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</si>
  <si>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</si>
  <si>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  10 - Zemní práce</t>
  </si>
  <si>
    <t xml:space="preserve">      11 - Zemní práce - přípravné a přidružené práce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</si>
  <si>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</si>
  <si>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</si>
  <si>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</si>
  <si>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</si>
  <si>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  96 - Bourání konstrukcí</t>
  </si>
  <si>
    <t xml:space="preserve">      997 - Přesun sutě</t>
  </si>
  <si>
    <t xml:space="preserve">      97 - Poplatky za likvidaci odpadů</t>
  </si>
  <si>
    <t xml:space="preserve">      998 - Přesun hmot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</si>
  <si>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</si>
  <si>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</si>
  <si>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</si>
  <si>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</si>
  <si>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</si>
  <si>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</si>
  <si>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</si>
  <si>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</si>
  <si>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</si>
  <si>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</si>
  <si>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</si>
  <si>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</si>
  <si>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</si>
  <si>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</si>
  <si>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</si>
  <si>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</si>
  <si>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</si>
  <si>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</si>
  <si>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10</t>
  </si>
  <si>
    <t>K</t>
  </si>
  <si>
    <t>113106123</t>
  </si>
  <si>
    <t>Rozebrání dlažeb ze zámkových dlaždic komunikací pro pěší ručně</t>
  </si>
  <si>
    <t>m2</t>
  </si>
  <si>
    <t>CS ÚRS 2018 01</t>
  </si>
  <si>
    <t>4</t>
  </si>
  <si>
    <t>3</t>
  </si>
  <si>
    <t>-2108170250</t>
  </si>
  <si>
    <t>VV</t>
  </si>
  <si>
    <t xml:space="preserve"> pro výškovou úpravu přilehlého obrubníku, dl. 1,5 m, šířka 0,5 m, dlažba bude očištěna a následně využita (předlažba)</t>
  </si>
  <si>
    <t>+1,50*0,50</t>
  </si>
  <si>
    <t>113107122</t>
  </si>
  <si>
    <t>Odstranění podkladu z kameniva drceného tl 200 mm ručně</t>
  </si>
  <si>
    <t>1758910876</t>
  </si>
  <si>
    <t>pod zámkovou dlažbou, pro výškovou úpravu přilehlého obrubníku, dl. 1,5 m, šířka 0,5 m, odvoz na skládku</t>
  </si>
  <si>
    <t>113202111</t>
  </si>
  <si>
    <t>Vytrhání obrub krajníků obrubníků stojatých</t>
  </si>
  <si>
    <t>m</t>
  </si>
  <si>
    <t>-307016995</t>
  </si>
  <si>
    <t>obrubníky budou očištěny a znovu-použity při výškové úpravě obrubníků, na likvidaci bude odvezeno cca 1 % obrubníků, fakturace dle skutečnosti</t>
  </si>
  <si>
    <t>1,50+3,70+2*1,00</t>
  </si>
  <si>
    <t>122101401</t>
  </si>
  <si>
    <t>Vykopávky v zemníku na suchu v hornině tř. 1 a 2 objem do 100 m3</t>
  </si>
  <si>
    <t>m3</t>
  </si>
  <si>
    <t>1684822306</t>
  </si>
  <si>
    <t>nakládání výkopku na mezideponii pro zásypy</t>
  </si>
  <si>
    <t>+19,448</t>
  </si>
  <si>
    <t>5</t>
  </si>
  <si>
    <t>122202202</t>
  </si>
  <si>
    <t>Odkopávky a prokopávky nezapažené pro silnice objemu do 1000 m3 v hornině tř. 3</t>
  </si>
  <si>
    <t>2126132592</t>
  </si>
  <si>
    <t>převod z m2 na m3 pro různé tloušťky kufru v závislosti na provedenou skrývku humózní zeminy, požadována šetrná technologie vůči kořenům stromů,</t>
  </si>
  <si>
    <t xml:space="preserve"> tj. pravděpodobně RUČNÍ odkopávky s následným ošetřením a ochranou kořenů!</t>
  </si>
  <si>
    <t>714,5*0,34+187,2*0,24</t>
  </si>
  <si>
    <t>6</t>
  </si>
  <si>
    <t>122202209</t>
  </si>
  <si>
    <t>Příplatek k odkopávkám a prokopávkám pro silnice v hornině tř. 3 za lepivost</t>
  </si>
  <si>
    <t>649874627</t>
  </si>
  <si>
    <t>předpokládaná 30% lepivost, fakturace dle skutečnosti</t>
  </si>
  <si>
    <t>+287,858*0,30</t>
  </si>
  <si>
    <t>7</t>
  </si>
  <si>
    <t>132201101</t>
  </si>
  <si>
    <t>Hloubení rýh š do 600 mm v hornině tř. 3 objemu do 100 m3</t>
  </si>
  <si>
    <t>-1798892656</t>
  </si>
  <si>
    <t>RUČNÍ hloubení rýhy na obrubníky (z úrovně kufru), odvoz na skládku, převod z m na m3</t>
  </si>
  <si>
    <t>+965,2*0,10*0,30</t>
  </si>
  <si>
    <t>RUČNÍ hloubení rýhy na TK žlaby - ochrana stávajících IS, dtto</t>
  </si>
  <si>
    <t>+373,0*0,25*0,30</t>
  </si>
  <si>
    <t>Součet</t>
  </si>
  <si>
    <t>8</t>
  </si>
  <si>
    <t>132201109</t>
  </si>
  <si>
    <t>Příplatek za lepivost k hloubení rýh š do 600 mm v hornině tř. 3</t>
  </si>
  <si>
    <t>-1047262299</t>
  </si>
  <si>
    <t xml:space="preserve"> předpoklad 30% lepivosti, fakturace dle skutečnosti</t>
  </si>
  <si>
    <t>+56,931*0,30</t>
  </si>
  <si>
    <t>9</t>
  </si>
  <si>
    <t>162301101</t>
  </si>
  <si>
    <t>Vodorovné přemístění do 500 m výkopku/sypaniny z horniny tř. 1 až 4</t>
  </si>
  <si>
    <t>1272140858</t>
  </si>
  <si>
    <t>nakládka na mezideponii</t>
  </si>
  <si>
    <t>doprava výkopku z mezideponie na místa zásypů</t>
  </si>
  <si>
    <t>162701105</t>
  </si>
  <si>
    <t>Vodorovné přemístění do 10000 m výkopku/sypaniny z horniny tř. 1 až 4</t>
  </si>
  <si>
    <t>1122754997</t>
  </si>
  <si>
    <t>"odkopávky"  +287,858</t>
  </si>
  <si>
    <t>"rýhy" +56,931</t>
  </si>
  <si>
    <t>"odpočet výkopku pro zásypy" -19,448</t>
  </si>
  <si>
    <t>odvoz přebytečné zeminy na skládku</t>
  </si>
  <si>
    <t>11</t>
  </si>
  <si>
    <t>162701109</t>
  </si>
  <si>
    <t>Příplatek k vodorovnému přemístění výkopku/sypaniny z horniny tř. 1 až 4 ZKD 1000 m přes 10000 m</t>
  </si>
  <si>
    <t>-917739240</t>
  </si>
  <si>
    <t>skládka v předpokládané vzdálenosti do 20 km od místa stavby</t>
  </si>
  <si>
    <t>+(20-10)*325,341</t>
  </si>
  <si>
    <t>12</t>
  </si>
  <si>
    <t>171201201</t>
  </si>
  <si>
    <t>Uložení sypaniny na skládky</t>
  </si>
  <si>
    <t>2006423511</t>
  </si>
  <si>
    <t>13</t>
  </si>
  <si>
    <t>171201211</t>
  </si>
  <si>
    <t>Poplatek za uložení stavebního odpadu - zeminy a kameniva na skládce</t>
  </si>
  <si>
    <t>t</t>
  </si>
  <si>
    <t>581926091</t>
  </si>
  <si>
    <t>převod z m3 na tuny</t>
  </si>
  <si>
    <t>+325,341*2,10</t>
  </si>
  <si>
    <t>14</t>
  </si>
  <si>
    <t>174101101</t>
  </si>
  <si>
    <t>Zásyp jam, šachet rýh nebo kolem objektů sypaninou se zhutněním</t>
  </si>
  <si>
    <t>624300010</t>
  </si>
  <si>
    <t>zásyp podél obrubníků, převod z m na m3, použit výkopek</t>
  </si>
  <si>
    <t>+(965,2+7,2)*0,02</t>
  </si>
  <si>
    <t>181951102</t>
  </si>
  <si>
    <t>Úprava pláně v hornině tř. 1 až 4 se zhutněním</t>
  </si>
  <si>
    <t>-138088308</t>
  </si>
  <si>
    <t>"pod komunikacemi" +905,80</t>
  </si>
  <si>
    <t>"hutnění pod obrubníky v pruhu š. 0,30 m, převod z m na m2" +965,20*0,30</t>
  </si>
  <si>
    <t>Zemní práce - přípravné a přidružené práce</t>
  </si>
  <si>
    <t>16</t>
  </si>
  <si>
    <t>111111321</t>
  </si>
  <si>
    <t>Odstranění ruderálního porostu do 500 m2 naložení a odvoz do 20 km v rovině nebo svahu do 1:5</t>
  </si>
  <si>
    <t>1440889792</t>
  </si>
  <si>
    <t>dle VK, před skrývkou</t>
  </si>
  <si>
    <t>+476,70</t>
  </si>
  <si>
    <t>17</t>
  </si>
  <si>
    <t>121103111</t>
  </si>
  <si>
    <t>Skrývka zemin schopných zúrodnění v rovině a svahu do 1:5</t>
  </si>
  <si>
    <t>2105322522</t>
  </si>
  <si>
    <t>převod z m2 na m3</t>
  </si>
  <si>
    <t>+476,7*0,10</t>
  </si>
  <si>
    <t>18</t>
  </si>
  <si>
    <t>-575704764</t>
  </si>
  <si>
    <t>odvoz skrývky zeminy na dočasnou skládku pro pozdější použití, zpracuje se v rámci jiného SO</t>
  </si>
  <si>
    <t>47,670</t>
  </si>
  <si>
    <t>Svislé a kompletní konstrukce</t>
  </si>
  <si>
    <t>19</t>
  </si>
  <si>
    <t>388129110</t>
  </si>
  <si>
    <t>Montáž ŽB dílců prefabrikovaných kanálů pro IS tvaru L hmotnosti do 0,25 t</t>
  </si>
  <si>
    <t>kus</t>
  </si>
  <si>
    <t>373130127</t>
  </si>
  <si>
    <t>včetně montáže poklopů, avšak předpokládá se montáž dnem vzhůru (bez poklopů), ale když to půjde, tak klasicky dnem dolů a použít poklopy</t>
  </si>
  <si>
    <t>"1 bm žlabu = 1 kus žlabu, ztratné 1 % " +373,00*1,01</t>
  </si>
  <si>
    <t>20</t>
  </si>
  <si>
    <t>M</t>
  </si>
  <si>
    <t>59213001</t>
  </si>
  <si>
    <t>žlab kabelový betonový 100 x 18,5/10 x 10 cm</t>
  </si>
  <si>
    <t>-45648874</t>
  </si>
  <si>
    <t>"1 kus žlabu, ztratné 1 %" +373,00*1,01</t>
  </si>
  <si>
    <t>59213344</t>
  </si>
  <si>
    <t>poklop kabelového žlabu betonový 50x16x3,5 cm</t>
  </si>
  <si>
    <t>-494583190</t>
  </si>
  <si>
    <t>1 bm žlabu = 2 kusy poklopů žlabu, montáž zahrnuta v ceně montáže žlabů! ztratné 1 %</t>
  </si>
  <si>
    <t>+373,0*2*1,01</t>
  </si>
  <si>
    <t>Komunikace pozemní</t>
  </si>
  <si>
    <t>22</t>
  </si>
  <si>
    <t>564751111</t>
  </si>
  <si>
    <t>Podklad z kameniva hrubého drceného vel. 32-63 mm tl 150 mm</t>
  </si>
  <si>
    <t>-1743228965</t>
  </si>
  <si>
    <t>"mlatové cesty" +901,70</t>
  </si>
  <si>
    <t>23</t>
  </si>
  <si>
    <t>564851111</t>
  </si>
  <si>
    <t>Podklad ze štěrkodrtě ŠD tl 150 mm</t>
  </si>
  <si>
    <t>1742065291</t>
  </si>
  <si>
    <t>"mlatové cesty, ŠDb fr. 0/32 mm" +901,70</t>
  </si>
  <si>
    <t>"varovné pásy z drobné dlažby, ŠDb fr. 0/32 mm" +4,10</t>
  </si>
  <si>
    <t>"pro předláždění dlažby u osy B po výškové úpravě přilehlého obrubníku, dl. 1,5 m, šířka 0,5 m, ŠDb fr. 0/32 mm" +1,50*0,50</t>
  </si>
  <si>
    <t>24</t>
  </si>
  <si>
    <t>571907111</t>
  </si>
  <si>
    <t>Posyp krytu kamenivem drceným nebo těženým do 35 kg/m2</t>
  </si>
  <si>
    <t>-328863021</t>
  </si>
  <si>
    <t>mlatové cesty - okrové zabarvení</t>
  </si>
  <si>
    <t>+901,70</t>
  </si>
  <si>
    <t>25</t>
  </si>
  <si>
    <t>573332112</t>
  </si>
  <si>
    <t>Prolití podkladu z kameniva popílkovou suspenzí pevnosti 0,5 MPa v množství 34 l/m2</t>
  </si>
  <si>
    <t>-1583025143</t>
  </si>
  <si>
    <t>26</t>
  </si>
  <si>
    <t>591211111</t>
  </si>
  <si>
    <t>Kladení dlažby z kostek drobných z kamene do lože z kameniva těženého tl 50 mm</t>
  </si>
  <si>
    <t>-1300401267</t>
  </si>
  <si>
    <t>varovné pásy v mlatových cestách lemovaných obrubníky</t>
  </si>
  <si>
    <t>+4,1</t>
  </si>
  <si>
    <t>27</t>
  </si>
  <si>
    <t>58380124</t>
  </si>
  <si>
    <t>kostka dlažební žula drobná žlutá</t>
  </si>
  <si>
    <t>1231851256</t>
  </si>
  <si>
    <t>převod z m2 na tuny, obj. hm. žuly 2900 kg/m3, ztratné 2 %, tloušťka dlažby 10 cm</t>
  </si>
  <si>
    <t>+4,100*0,10*2,900*1,02</t>
  </si>
  <si>
    <t>1,213*0,2 'Přepočtené koeficientem množství</t>
  </si>
  <si>
    <t>28</t>
  </si>
  <si>
    <t>596211110</t>
  </si>
  <si>
    <t>Kladení zámkové dlažby komunikací pro pěší tl 60 mm skupiny A pl do 50 m2</t>
  </si>
  <si>
    <t>1499994415</t>
  </si>
  <si>
    <t>předláždění dlažby u osy B po výškové úpravě přilehlého obrubníku, dl. 1,5 m, šířka 0,5 m, využita stávající dlažba</t>
  </si>
  <si>
    <t>Ostatní konstrukce a práce, bourání</t>
  </si>
  <si>
    <t>91</t>
  </si>
  <si>
    <t>Doplňující konstrukce a práce pozemních komunikací, letišť a ploch</t>
  </si>
  <si>
    <t>29</t>
  </si>
  <si>
    <t>916231213</t>
  </si>
  <si>
    <t>Osazení chodníkového obrubníku betonového stojatého s boční opěrou do lože z betonu prostého</t>
  </si>
  <si>
    <t>-549286829</t>
  </si>
  <si>
    <t>výšková úprava obrubníků, z 99 % použity stávající očištěné, fakturace dle skutečnosti</t>
  </si>
  <si>
    <t>+1,5+3,7+2*1,00</t>
  </si>
  <si>
    <t>30</t>
  </si>
  <si>
    <t>59217017</t>
  </si>
  <si>
    <t>obrubník betonový chodníkový 100x10x25 cm</t>
  </si>
  <si>
    <t>-2118803988</t>
  </si>
  <si>
    <t>jen cca 1 % obrubníků bude nových, ztratné 1 %, fakturace dle skutečnosti</t>
  </si>
  <si>
    <t>+7,2*0,01*1,01</t>
  </si>
  <si>
    <t>31</t>
  </si>
  <si>
    <t>916241213</t>
  </si>
  <si>
    <t>Osazení obrubníku kamenného stojatého s boční opěrou do lože z betonu prostého</t>
  </si>
  <si>
    <t>-41960189</t>
  </si>
  <si>
    <t>dle VK, včetně oblouků</t>
  </si>
  <si>
    <t>+965,20</t>
  </si>
  <si>
    <t>32</t>
  </si>
  <si>
    <t>58380220</t>
  </si>
  <si>
    <t>krajník silniční kamenný, žula 11x25x80-250 žlutá</t>
  </si>
  <si>
    <t>-753635918</t>
  </si>
  <si>
    <t>srovnatelný krajník není pro rozměr 80/200/500 v db k dispozici</t>
  </si>
  <si>
    <t>"ztratné 1%" +965,2*1,01</t>
  </si>
  <si>
    <t>33</t>
  </si>
  <si>
    <t>919735122</t>
  </si>
  <si>
    <t>Řezání stávajícího betonového krytu hl do 100 mm</t>
  </si>
  <si>
    <t>1352513344</t>
  </si>
  <si>
    <t>položka použita pomocně pro výškovou úpravu záhonových obrubníků tl. 5 cm na začátku osy A namísto nákladnějšího vybourávání</t>
  </si>
  <si>
    <t xml:space="preserve"> stávajících obrubníků včetně přilehlé dlažby a následné montáže obojího</t>
  </si>
  <si>
    <t>+2,2+2*0,50</t>
  </si>
  <si>
    <t>96</t>
  </si>
  <si>
    <t>Bourání konstrukcí</t>
  </si>
  <si>
    <t>34</t>
  </si>
  <si>
    <t>979024442</t>
  </si>
  <si>
    <t>Očištění vybouraných obrubníků a krajníků chodníkových</t>
  </si>
  <si>
    <t>-467865185</t>
  </si>
  <si>
    <t>předpokládá se, že 99 % obrubníků se očiští a znovu použije, 1 % se odveze na likvidaci</t>
  </si>
  <si>
    <t>+(1,5+3,7+2*1)*0,99</t>
  </si>
  <si>
    <t>35</t>
  </si>
  <si>
    <t>979054451</t>
  </si>
  <si>
    <t>Očištění vybouraných zámkových dlaždic s původním spárováním z kameniva těženého</t>
  </si>
  <si>
    <t>506676722</t>
  </si>
  <si>
    <t>dl. 1,5 m, šířka 0,5 m, dlažba bude očištěna a následně využita (předlažba)</t>
  </si>
  <si>
    <t>+1,5*0,5</t>
  </si>
  <si>
    <t>997</t>
  </si>
  <si>
    <t>Přesun sutě</t>
  </si>
  <si>
    <t>36</t>
  </si>
  <si>
    <t>997221611</t>
  </si>
  <si>
    <t>Nakládání suti na dopravní prostředky pro vodorovnou dopravu</t>
  </si>
  <si>
    <t>-263468883</t>
  </si>
  <si>
    <t>37</t>
  </si>
  <si>
    <t>997221551</t>
  </si>
  <si>
    <t>Vodorovná doprava suti ze sypkých materiálů do 1 km</t>
  </si>
  <si>
    <t>1559834274</t>
  </si>
  <si>
    <t>"kamenivo z podkladních vrstev" +0,176</t>
  </si>
  <si>
    <t>odvoz na skládku</t>
  </si>
  <si>
    <t>38</t>
  </si>
  <si>
    <t>997221559</t>
  </si>
  <si>
    <t>Příplatek ZKD 1 km u vodorovné dopravy suti ze sypkých materiálů</t>
  </si>
  <si>
    <t>-467319334</t>
  </si>
  <si>
    <t>kamenivo z podkladních vrstev</t>
  </si>
  <si>
    <t>+(20-1)*0,176</t>
  </si>
  <si>
    <t>odvoz na skládku ve vzdálenosti 20 km od místa stavby</t>
  </si>
  <si>
    <t>39</t>
  </si>
  <si>
    <t>997221612</t>
  </si>
  <si>
    <t>Nakládání vybouraných hmot na dopravní prostředky pro vodorovnou dopravu</t>
  </si>
  <si>
    <t>1832595939</t>
  </si>
  <si>
    <t>40</t>
  </si>
  <si>
    <t>997221561</t>
  </si>
  <si>
    <t>Vodorovná doprava suti z kusových materiálů do 1 km</t>
  </si>
  <si>
    <t>279072385</t>
  </si>
  <si>
    <t>betonové chodníkové obrubníky, odpočtena hmotnost očištěných a znovu-použitých obrubníků</t>
  </si>
  <si>
    <t>+1,476-7,2*0,99*0,08300</t>
  </si>
  <si>
    <t>odvoz na recyklaci</t>
  </si>
  <si>
    <t>41</t>
  </si>
  <si>
    <t>997221569</t>
  </si>
  <si>
    <t>Příplatek ZKD 1 km u vodorovné dopravy suti z kusových materiálů</t>
  </si>
  <si>
    <t>101690738</t>
  </si>
  <si>
    <t>+(20-1)*(1,476-7,2*0,99*0,08300)</t>
  </si>
  <si>
    <t>odvoz na recyklaci ve vzdálenosti 20 km od místa stavby</t>
  </si>
  <si>
    <t>97</t>
  </si>
  <si>
    <t>Poplatky za likvidaci odpadů</t>
  </si>
  <si>
    <t>42</t>
  </si>
  <si>
    <t>997223855</t>
  </si>
  <si>
    <t>Poplatek za uložení na skládce (skládkovné) zeminy a kameniva kód odpadu 170 504</t>
  </si>
  <si>
    <t>-1200923316</t>
  </si>
  <si>
    <t>+325,341*2,1</t>
  </si>
  <si>
    <t>43</t>
  </si>
  <si>
    <t>997013801</t>
  </si>
  <si>
    <t>Poplatek za uložení na skládce (skládkovné) stavebního odpadu betonového kód odpadu 170 101</t>
  </si>
  <si>
    <t>1259646031</t>
  </si>
  <si>
    <t>44</t>
  </si>
  <si>
    <t>997013811</t>
  </si>
  <si>
    <t>Poplatek za uložení na skládce (skládkovné) stavebního odpadu dřevěného kód odpadu 170 201</t>
  </si>
  <si>
    <t>-76688298</t>
  </si>
  <si>
    <t>rudeální porost, 1 m2 = 0,03 t</t>
  </si>
  <si>
    <t>+476,7*0,03</t>
  </si>
  <si>
    <t>45</t>
  </si>
  <si>
    <t>1870522152</t>
  </si>
  <si>
    <t>+0,176</t>
  </si>
  <si>
    <t>998</t>
  </si>
  <si>
    <t>Přesun hmot</t>
  </si>
  <si>
    <t>46</t>
  </si>
  <si>
    <t>998225111</t>
  </si>
  <si>
    <t>Přesun hmot pro pozemní komunikace s krytem z kamene, monolitickým betonovým nebo živičným</t>
  </si>
  <si>
    <t>1129394027</t>
  </si>
  <si>
    <t>47</t>
  </si>
  <si>
    <t>998225194</t>
  </si>
  <si>
    <t>Příplatek k přesunu hmot pro pozemní komunikace s krytem z kamene, živičným, betonovým do 5000 m</t>
  </si>
  <si>
    <t>1750600312</t>
  </si>
  <si>
    <t>PSV</t>
  </si>
  <si>
    <t>kg</t>
  </si>
  <si>
    <t>km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</si>
  <si>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</si>
  <si>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</si>
  <si>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</si>
  <si>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</si>
  <si>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</si>
  <si>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</si>
  <si>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</si>
  <si>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</si>
  <si>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</si>
  <si>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</si>
  <si>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</si>
  <si>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</si>
  <si>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</si>
  <si>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</si>
  <si>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</si>
  <si>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</si>
  <si>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SO-03 - Krajinářské úpravy</t>
  </si>
  <si>
    <t>HSV - Krajinářské úpravy</t>
  </si>
  <si>
    <t xml:space="preserve">      01 - Terénní úpravy a příprava půdy v rovině nebo na svahu do 1:5. </t>
  </si>
  <si>
    <t xml:space="preserve">      02 - Ohumusování</t>
  </si>
  <si>
    <t xml:space="preserve">      03 - Založení trávníku</t>
  </si>
  <si>
    <t xml:space="preserve">      04 - Výsadba stromů</t>
  </si>
  <si>
    <t xml:space="preserve">      09 - Pokácení stromů</t>
  </si>
  <si>
    <t xml:space="preserve">      10 - Odstranění pařezů</t>
  </si>
  <si>
    <t xml:space="preserve">      11 - Odstranění nevhodných dřevin  bez odstranění pařezu s aplikací arboricidu</t>
  </si>
  <si>
    <t>01</t>
  </si>
  <si>
    <t xml:space="preserve">Terénní úpravy a příprava půdy v rovině nebo na svahu do 1:5. </t>
  </si>
  <si>
    <t>184802111</t>
  </si>
  <si>
    <t>Chemické odplevelení před založením kultury nad 20 m2 postřikem na široko v rovině a svahu do 1:5</t>
  </si>
  <si>
    <t>-1586980342</t>
  </si>
  <si>
    <t>P</t>
  </si>
  <si>
    <t xml:space="preserve">Poznámka k položce:
Terénní úpravy a příprava půdy v rovině nebo na svahu do 1:5. trávník 5212 m2  + záhonové výsadby keřů 1040 m2 + záhonové výsadby trvalek 1181 m2 + záhonové výsadby 167 m2 = 7600 m2
</t>
  </si>
  <si>
    <t>184802613</t>
  </si>
  <si>
    <t>-1608676138</t>
  </si>
  <si>
    <t>25234001</t>
  </si>
  <si>
    <t>herbicid totální systémový neselektivní</t>
  </si>
  <si>
    <t>litr</t>
  </si>
  <si>
    <t>-560640519</t>
  </si>
  <si>
    <t>183403153</t>
  </si>
  <si>
    <t>Obdělání půdy hrabáním v rovině a svahu do 1:5</t>
  </si>
  <si>
    <t>-142627514</t>
  </si>
  <si>
    <t>183403113</t>
  </si>
  <si>
    <t>Obdělání půdy frézováním v rovině a svahu do 1:5</t>
  </si>
  <si>
    <t>-1666552086</t>
  </si>
  <si>
    <t>183403132</t>
  </si>
  <si>
    <t>Obdělání půdy rytím zemina tř 3 v rovině a svahu do 1:5</t>
  </si>
  <si>
    <t>-971282067</t>
  </si>
  <si>
    <t xml:space="preserve">Poznámka k položce:
"Poznámka k položce:
Terénní úpravy a příprava půdy v rovině nebo na svahu do 1:5. trávník 5212 m2  + záhonové výsadby keřů 1040 m2 + záhonové výsadby trvalek 1181 m2 + záhonové výsadby 167 m2 = 7600 m2 - polovina z této plochy pro šetrnější péči v místech s kořenovým systémem
"
</t>
  </si>
  <si>
    <t>183403111</t>
  </si>
  <si>
    <t>Obdělání půdy nakopáním na hloubku do 0,1 m v rovině a svahu do 1:5</t>
  </si>
  <si>
    <t>1182424434</t>
  </si>
  <si>
    <t>183403161</t>
  </si>
  <si>
    <t>Obdělání půdy válením v rovině a svahu do 1:5</t>
  </si>
  <si>
    <t>-2146139617</t>
  </si>
  <si>
    <t>02</t>
  </si>
  <si>
    <t>Ohumusování</t>
  </si>
  <si>
    <t>171203112</t>
  </si>
  <si>
    <t>Doplnění ornice po vyfrézovaných pařezech</t>
  </si>
  <si>
    <t>1627874858</t>
  </si>
  <si>
    <t xml:space="preserve">Poznámka k položce:
Ohumusování - trávníkový substrát 4 cm x trávník parkový 5212 m2 
</t>
  </si>
  <si>
    <t>10311200</t>
  </si>
  <si>
    <t>ornice - zdroj z kompostárny místního hospodářství MČ</t>
  </si>
  <si>
    <t>1988407361</t>
  </si>
  <si>
    <t xml:space="preserve">Poznámka k položce:
Kompost á 0,007 t
</t>
  </si>
  <si>
    <t>2500*0,01 'Přepočtené koeficientem množství</t>
  </si>
  <si>
    <t>171203121</t>
  </si>
  <si>
    <t>Hnojení kompostem 20kg/m2 (keřové výsadby)</t>
  </si>
  <si>
    <t>-549511</t>
  </si>
  <si>
    <t>10371400</t>
  </si>
  <si>
    <t>kompost - zdroj z kompostárny místního hospodářství MČ</t>
  </si>
  <si>
    <t>1127074021</t>
  </si>
  <si>
    <t xml:space="preserve">Poznámka k položce:
Trávníkový substrát - plošně 4 cm
</t>
  </si>
  <si>
    <t>171203111</t>
  </si>
  <si>
    <t>Uložení a hrubé rozhrnutí výkopku bez zhutnění v rovině a ve svahu do 1:5</t>
  </si>
  <si>
    <t>-1265304414</t>
  </si>
  <si>
    <t xml:space="preserve">Poznámka k položce:
"Poznámka k položce: 
Ohumusování - trávníkový substrát 4 cm x trávník parkový 5212 m2 
"
</t>
  </si>
  <si>
    <t>10371500</t>
  </si>
  <si>
    <t>substrát pro trávníky VL</t>
  </si>
  <si>
    <t>1694813463</t>
  </si>
  <si>
    <t xml:space="preserve">Poznámka k položce:
"Poznámka k položce:
Trávníkový substrát - plošně 5 cm
"
</t>
  </si>
  <si>
    <t>03</t>
  </si>
  <si>
    <t>Založení trávníku</t>
  </si>
  <si>
    <t>185802113</t>
  </si>
  <si>
    <t>Hnojení půdy umělým hnojivem na široko v rovině a svahu do 1:5</t>
  </si>
  <si>
    <t>-316752467</t>
  </si>
  <si>
    <t>25111111</t>
  </si>
  <si>
    <t>ledek amonný s vápencem</t>
  </si>
  <si>
    <t>-753038241</t>
  </si>
  <si>
    <t>25191155</t>
  </si>
  <si>
    <t xml:space="preserve">kombinované bezchloridové granulované hnojivo NPK se stopovými prvky 40g/m2do zásoby </t>
  </si>
  <si>
    <t>-1692250015</t>
  </si>
  <si>
    <t>Poznámka k položce:
Obsah: dusík 8%, fosfor 13 %, draslík 11%, hořčík 2%, síra 15% + stopové prvky bór, molybden, měď, zinek</t>
  </si>
  <si>
    <t>181411131</t>
  </si>
  <si>
    <t>Založení parkového trávníku výsevem plochy do 1000 m2 v rovině a ve svahu do 1:5</t>
  </si>
  <si>
    <t>381123670</t>
  </si>
  <si>
    <t>00572410</t>
  </si>
  <si>
    <t>osivo směs travní parková</t>
  </si>
  <si>
    <t>2009350124</t>
  </si>
  <si>
    <t xml:space="preserve">Poznámka k položce:
"Poznámka k položce:
Travni semeno  parková travní směs do polostínu - 25g/m2 - 2/3  Složení: Jílek vytrvalý 2n (Lolium perenne) 20%, Lipnice luční (Poa pratensis) 10%, Kostřava červená dlouze výběžkatá (Festuca rubra rubra) 20%, Kostřava červená krátce výběžkatá (Festuca rubra trichophylla) 5%, Kostřava červená trsnatá (Festuca rubra commutata) 5%, Kostřava drsnolistá (Festuca brevipila) 20%, Lipnice hajní (Poa nemoralis) 10%, Poháňka hřebenitá (Cynosurus cristatus)10%
"
</t>
  </si>
  <si>
    <t>+3475,00/1000*25</t>
  </si>
  <si>
    <t>00572420</t>
  </si>
  <si>
    <t>osivo směs travní parková okrasná</t>
  </si>
  <si>
    <t>1992411481</t>
  </si>
  <si>
    <t xml:space="preserve">Poznámka k položce:
"Poznámka k položce:
Travni semeno směs snášející sešlapání - 25g/m2 - 1/3 Složení: Jílek vytrvalý 2n (Lolium perenne) 20%, Kostřava červená dlouze výběžkatá (Festuca rubra rubra) 10%, Kostřava červená krátce výběžkatá (Festuca rubra trichophylla) 15%, Kostřava červená trsnatá (Festuca rubra commutata) 15 %, Kostřava drsnolistá (Festuca trachyphylla) 10%, Lipnice luční (Poa pratensis) 20%, Psineček obecný (Agrostis capillaris) 5%, Poháňka hřebenitá (Cynosurus cristatus) 5%
"
</t>
  </si>
  <si>
    <t>+1737,00/1000*25</t>
  </si>
  <si>
    <t>185803111</t>
  </si>
  <si>
    <t>Ošetření trávníku shrabáním v rovině a svahu do 1:5</t>
  </si>
  <si>
    <t>-1897368534</t>
  </si>
  <si>
    <t xml:space="preserve">Poznámka k položce:
 Pokosení trávníku parkového 3x opakováno 
</t>
  </si>
  <si>
    <t>+3*5212,00</t>
  </si>
  <si>
    <t>04</t>
  </si>
  <si>
    <t>Výsadba stromů</t>
  </si>
  <si>
    <t>183101113</t>
  </si>
  <si>
    <t>Hloubení jamek bez výměny půdy zeminy tř 1 až 4 objem do 0,04 m3 v rovině a svahu do 1:5</t>
  </si>
  <si>
    <t>1674190671</t>
  </si>
  <si>
    <t>184102116</t>
  </si>
  <si>
    <t>Výsadba dřeviny s balem D do 0,8 m do jamky se zalitím v rovině a svahu do 1:5</t>
  </si>
  <si>
    <t>-125981817</t>
  </si>
  <si>
    <t>02650001</t>
  </si>
  <si>
    <t>Acer rubrum ´October Glory´  - obvod kmene 18-20</t>
  </si>
  <si>
    <t>-1395859235</t>
  </si>
  <si>
    <t>02650002</t>
  </si>
  <si>
    <t>Aesculus hippocastanum - obvod kmene 20 -25</t>
  </si>
  <si>
    <t>-1046026128</t>
  </si>
  <si>
    <t>02650003</t>
  </si>
  <si>
    <t xml:space="preserve">Betula alba - solitera - vícekmen, 350-400  (Ectovit) </t>
  </si>
  <si>
    <t>1677358623</t>
  </si>
  <si>
    <t>02650004</t>
  </si>
  <si>
    <t xml:space="preserve">Betula utilis ´Doorenbosii´ - solitera - vícekmen, 250-300  (Ectovit) </t>
  </si>
  <si>
    <t>591254215</t>
  </si>
  <si>
    <t>02650005</t>
  </si>
  <si>
    <t xml:space="preserve">Carpinus betulus ´Asplenifolia´ - solitera - vícekmen, 300-350  (Ectovit) </t>
  </si>
  <si>
    <t>-1610742079</t>
  </si>
  <si>
    <t>02650006</t>
  </si>
  <si>
    <t xml:space="preserve">Fagus sylvatica   - obvod kmene 18-20  (Ectovit) </t>
  </si>
  <si>
    <t>1011284747</t>
  </si>
  <si>
    <t>02650007</t>
  </si>
  <si>
    <t xml:space="preserve">Fagus sylvatica ´Zlatia´   - obvod kmene 18-20  (Ectovit) </t>
  </si>
  <si>
    <t>-155916465</t>
  </si>
  <si>
    <t>02650008</t>
  </si>
  <si>
    <t xml:space="preserve">Juglans nigra -   - obvod kmene 18-20  (Ectovit) </t>
  </si>
  <si>
    <t>-231957535</t>
  </si>
  <si>
    <t>02650009</t>
  </si>
  <si>
    <t>Prunus avium -   - obvod kmene 18-20</t>
  </si>
  <si>
    <t>-637826760</t>
  </si>
  <si>
    <t>02650009a</t>
  </si>
  <si>
    <t>Prunus avium -   - obvod kmene 18-20, výška zavětvení min. 3,4 m</t>
  </si>
  <si>
    <t>1851655954</t>
  </si>
  <si>
    <t>02650010</t>
  </si>
  <si>
    <t>Prunus sargentii -   - obvod kmene 18-20</t>
  </si>
  <si>
    <t>2083693985</t>
  </si>
  <si>
    <t>02650011</t>
  </si>
  <si>
    <t>Sophora japonica   - obvod kmene 20-25</t>
  </si>
  <si>
    <t>1366202365</t>
  </si>
  <si>
    <t>02650011a</t>
  </si>
  <si>
    <t>Sophora japonica   - obvod kmene 20-25, výška zavětvení min. 3,4 m</t>
  </si>
  <si>
    <t>1976277453</t>
  </si>
  <si>
    <t>02650012</t>
  </si>
  <si>
    <t xml:space="preserve">Tilia euchlora - obvod kmene 18-20   (Ectovit) </t>
  </si>
  <si>
    <t>-157461709</t>
  </si>
  <si>
    <t>02650012a</t>
  </si>
  <si>
    <t xml:space="preserve">Tilia euchlora - obvod kmene 18-20   (Ectovit), výška zavětvení min. 3,4 m </t>
  </si>
  <si>
    <t>-57660000</t>
  </si>
  <si>
    <t>02650013</t>
  </si>
  <si>
    <t xml:space="preserve">Pinus strobus - solitera výška 2-2,25 m  (Ectovit) </t>
  </si>
  <si>
    <t>322982666</t>
  </si>
  <si>
    <t>02650014</t>
  </si>
  <si>
    <t xml:space="preserve">Tsuga canadensis - solitera výška 1,75 - 2 m  (Ectovit) </t>
  </si>
  <si>
    <t>-1201045627</t>
  </si>
  <si>
    <t>184215132</t>
  </si>
  <si>
    <t>Ukotvení kmene dřevin třemi kůly D do 0,1 m délky do 2 m</t>
  </si>
  <si>
    <t>-1213511516</t>
  </si>
  <si>
    <t>05217108</t>
  </si>
  <si>
    <t>tyče dřevěné kůl kotevní  D 80mm dl 2m</t>
  </si>
  <si>
    <t>203463220</t>
  </si>
  <si>
    <t>+28*3</t>
  </si>
  <si>
    <t>05217109</t>
  </si>
  <si>
    <t>1213457191</t>
  </si>
  <si>
    <t>69323050</t>
  </si>
  <si>
    <t>vyvazovací popruh POP - 35 mm/50 m</t>
  </si>
  <si>
    <t>1589279030</t>
  </si>
  <si>
    <t>185851121</t>
  </si>
  <si>
    <t>Dovoz vody pro zálivku rostlin za vzdálenost do 1000 m</t>
  </si>
  <si>
    <t>1172090940</t>
  </si>
  <si>
    <t xml:space="preserve">Poznámka k položce:
Zálivka vodou 20 l/ks
</t>
  </si>
  <si>
    <t>184501141</t>
  </si>
  <si>
    <t>Zhotovení obalu z rákosové nebo kokosové rohože v rovině a svahu do 1:5</t>
  </si>
  <si>
    <t>519811266</t>
  </si>
  <si>
    <t>61894003</t>
  </si>
  <si>
    <t>rákos ohradový neloupaný 60x200cm</t>
  </si>
  <si>
    <t>835909285</t>
  </si>
  <si>
    <t>184911421</t>
  </si>
  <si>
    <t>Mulčování rostlin kůrou tl. do 0,1 m v rovině a svahu do 1:5</t>
  </si>
  <si>
    <t>-900169109</t>
  </si>
  <si>
    <t>10391100</t>
  </si>
  <si>
    <t>kůra mulčovací VL</t>
  </si>
  <si>
    <t>593503430</t>
  </si>
  <si>
    <t>185802114</t>
  </si>
  <si>
    <t>Hnojení půdy umělým hnojivem k jednotlivým rostlinám v rovině a svahu do 1:5</t>
  </si>
  <si>
    <t>-334424175</t>
  </si>
  <si>
    <t xml:space="preserve">Poznámka k položce:
Hnojení umělým hnojivem k rostlině ( 8 ks tablet á 0,01 kg) </t>
  </si>
  <si>
    <t>+0,00224</t>
  </si>
  <si>
    <t>185802124</t>
  </si>
  <si>
    <t>Hnojení půdy umělým hnojivem k jednotlivým rostlinám ve svahu do 1:2</t>
  </si>
  <si>
    <t>546804793</t>
  </si>
  <si>
    <t>10321310.BDR</t>
  </si>
  <si>
    <t xml:space="preserve">pevné, tabletové, zásobní hnojivo N-P-K s obsahem ureaformu, hořčíku a stopových prvků. Zásobní hnojivo pro individuální hnojení a přihnojování víceletých rostlin </t>
  </si>
  <si>
    <t>-227794466</t>
  </si>
  <si>
    <t>Poznámka k položce:
tabletové  kompletní N-P-K hnojivo s obsahem ureaformu, hořčíku a stopových prvků. Zásobní hnojivo pro individuální hnojení a přihnojování víceletých rostlin (vinné révy, ovocných stromů, balkonových rostlin, muškátů, růží, rododendronů, lesních a okrasných stromů a keřů, mokřadních rostlin)</t>
  </si>
  <si>
    <t>185802144</t>
  </si>
  <si>
    <t>Vylepšení půdy aplikací mykorrhizního přípravku pro ektomykorhizu u 18 ks jamek hl.cca 20 cm š.2 cm</t>
  </si>
  <si>
    <t>kpl</t>
  </si>
  <si>
    <t>-778061708</t>
  </si>
  <si>
    <t>10321310</t>
  </si>
  <si>
    <t>mykorhizní přípravek pro ektomykorhizu  se 4 druhy mykorhizních hub na tekutém nosiči, 2 druhy mykorhizních hub na rašelinovém nosiči s obsahem přírodních složek podporujících mykorhizu (humáty, mleté horniny, výtažky z mořských organismů)</t>
  </si>
  <si>
    <t>9848639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</si>
  <si>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</si>
  <si>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</si>
  <si>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</si>
  <si>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</si>
  <si>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</si>
  <si>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</si>
  <si>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</si>
  <si>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</si>
  <si>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</si>
  <si>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</si>
  <si>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</si>
  <si>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</si>
  <si>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</si>
  <si>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</si>
  <si>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</si>
  <si>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</si>
  <si>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</si>
  <si>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</si>
  <si>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</si>
  <si>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</si>
  <si>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</si>
  <si>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101</t>
  </si>
  <si>
    <t>102</t>
  </si>
  <si>
    <t>103</t>
  </si>
  <si>
    <t>104</t>
  </si>
  <si>
    <t>128</t>
  </si>
  <si>
    <t>09</t>
  </si>
  <si>
    <t>Pokácení stromů</t>
  </si>
  <si>
    <t>166</t>
  </si>
  <si>
    <t>112101100</t>
  </si>
  <si>
    <t>Odstranění stromů listnatých průměru kmene do 200 mm</t>
  </si>
  <si>
    <t>1934098698</t>
  </si>
  <si>
    <t>167</t>
  </si>
  <si>
    <t>112101101</t>
  </si>
  <si>
    <t>Odstranění stromů listnatých průměru kmene do 300 mm</t>
  </si>
  <si>
    <t>-825947002</t>
  </si>
  <si>
    <t>168</t>
  </si>
  <si>
    <t>112101102</t>
  </si>
  <si>
    <t>Odstranění stromů listnatých průměru kmene do 400 mm</t>
  </si>
  <si>
    <t>-790807013</t>
  </si>
  <si>
    <t>169</t>
  </si>
  <si>
    <t>112101103</t>
  </si>
  <si>
    <t>Odstranění stromů listnatých průměru kmene do 500 mm</t>
  </si>
  <si>
    <t>2069533069</t>
  </si>
  <si>
    <t>Odstranění pařezů</t>
  </si>
  <si>
    <t>170</t>
  </si>
  <si>
    <t>112201100</t>
  </si>
  <si>
    <t>Odstranění pařezů D do 200 mm</t>
  </si>
  <si>
    <t>787937165</t>
  </si>
  <si>
    <t>171</t>
  </si>
  <si>
    <t>112201101</t>
  </si>
  <si>
    <t>Odstranění pařezů D do 300 mm</t>
  </si>
  <si>
    <t>-2018689235</t>
  </si>
  <si>
    <t>172</t>
  </si>
  <si>
    <t>112201102</t>
  </si>
  <si>
    <t>Odstranění pařezů D do 400 mm</t>
  </si>
  <si>
    <t>1754310803</t>
  </si>
  <si>
    <t>173</t>
  </si>
  <si>
    <t>112201103</t>
  </si>
  <si>
    <t>Odstranění pařezů D do 500 mm</t>
  </si>
  <si>
    <t>-1824040411</t>
  </si>
  <si>
    <t>174</t>
  </si>
  <si>
    <t>112201104</t>
  </si>
  <si>
    <t>Odstranění pařezů D do 600 mm</t>
  </si>
  <si>
    <t>115035618</t>
  </si>
  <si>
    <t>175</t>
  </si>
  <si>
    <t>112201105</t>
  </si>
  <si>
    <t>Odstranění pařezů D do 700 mm</t>
  </si>
  <si>
    <t>2066272130</t>
  </si>
  <si>
    <t>176</t>
  </si>
  <si>
    <t>112201106</t>
  </si>
  <si>
    <t>Odstranění pařezů D do 800 mm</t>
  </si>
  <si>
    <t>-824746909</t>
  </si>
  <si>
    <t>177</t>
  </si>
  <si>
    <t>112201107</t>
  </si>
  <si>
    <t>Odstranění pařezů D do 900 mm</t>
  </si>
  <si>
    <t>-1928615142</t>
  </si>
  <si>
    <t>178</t>
  </si>
  <si>
    <t>112201108</t>
  </si>
  <si>
    <t>Odstranění pařezů D do 1000 mm</t>
  </si>
  <si>
    <t>-536988523</t>
  </si>
  <si>
    <t>179</t>
  </si>
  <si>
    <t>112201109</t>
  </si>
  <si>
    <t>Odstranění pařezů D přes 1100 mm</t>
  </si>
  <si>
    <t>414902329</t>
  </si>
  <si>
    <t>180</t>
  </si>
  <si>
    <t>112201110</t>
  </si>
  <si>
    <t>Odstranění pařezů D přes 1300 mm</t>
  </si>
  <si>
    <t>1278309871</t>
  </si>
  <si>
    <t>181</t>
  </si>
  <si>
    <t>174201204</t>
  </si>
  <si>
    <t xml:space="preserve">Zásyp jam po pařezech </t>
  </si>
  <si>
    <t>-2110798780</t>
  </si>
  <si>
    <t>182</t>
  </si>
  <si>
    <t>653811340</t>
  </si>
  <si>
    <t>800*0,01 'Přepočtené koeficientem množství</t>
  </si>
  <si>
    <t>Odstranění nevhodných dřevin  bez odstranění pařezu s aplikací arboricidu</t>
  </si>
  <si>
    <t>183</t>
  </si>
  <si>
    <t>111212121</t>
  </si>
  <si>
    <t xml:space="preserve">Odstranění nevhodných dřevin výšky nad 1m se seříznutím těsně nad zemí  </t>
  </si>
  <si>
    <t>-1490594978</t>
  </si>
  <si>
    <t>184</t>
  </si>
  <si>
    <t>184802614</t>
  </si>
  <si>
    <t>Chemické odplevelení po založení kultury postřikem smáčením v rovině a svahu do 1:5</t>
  </si>
  <si>
    <t>725575238</t>
  </si>
  <si>
    <t>185</t>
  </si>
  <si>
    <t>537454525</t>
  </si>
  <si>
    <t xml:space="preserve">Poznámka k položce:
40 ml/100 m2 
</t>
  </si>
  <si>
    <t>201</t>
  </si>
  <si>
    <t>202</t>
  </si>
  <si>
    <t>203</t>
  </si>
  <si>
    <t>204</t>
  </si>
  <si>
    <t>SO-04 - Drobná architektura</t>
  </si>
  <si>
    <t>HSV - Drobná architektura</t>
  </si>
  <si>
    <t xml:space="preserve">    04 - Mobiliář</t>
  </si>
  <si>
    <t>997013509</t>
  </si>
  <si>
    <t>hod</t>
  </si>
  <si>
    <t>Mobiliář</t>
  </si>
  <si>
    <t>936124113</t>
  </si>
  <si>
    <t>Montáž lavičky stabilní kotvené šrouby na pevný podklad</t>
  </si>
  <si>
    <t>-390264555</t>
  </si>
  <si>
    <t>L1.1</t>
  </si>
  <si>
    <t>Lavičky typové specifikace viz. D4.1 Technická zpráva délka 1,8 m</t>
  </si>
  <si>
    <t>-1077497529</t>
  </si>
  <si>
    <t>L2.1</t>
  </si>
  <si>
    <t>1141766810</t>
  </si>
  <si>
    <t>936104213</t>
  </si>
  <si>
    <t>Montáž odpadkového koše kotevními šrouby na  pevný podklad</t>
  </si>
  <si>
    <t>-976314415</t>
  </si>
  <si>
    <t>K1.1</t>
  </si>
  <si>
    <t>Odpadkové koše na směsný odpad, specifikace viz. D4.1 Technická zpráva  - opláštěné dřevem se stříškou</t>
  </si>
  <si>
    <t>243825065</t>
  </si>
  <si>
    <t>K2.1</t>
  </si>
  <si>
    <t>Odpadkové koše na psí exkrementy se zásobníkem na sáčky,specifikace viz. D4.1 Technická zpráva  - opláštěné dřevem se stříškou</t>
  </si>
  <si>
    <t>-1777968786</t>
  </si>
  <si>
    <t>936104313.1</t>
  </si>
  <si>
    <t>-1743712769</t>
  </si>
  <si>
    <t>SO-05 - Zavlažování</t>
  </si>
  <si>
    <t>PSV - Závlahový systém</t>
  </si>
  <si>
    <t xml:space="preserve">    1 - Ovládací systém, ovládací kabely</t>
  </si>
  <si>
    <t xml:space="preserve">    2 - Ovládací ventily, šachtice</t>
  </si>
  <si>
    <t xml:space="preserve">    3 - Postřikovače a příslušenství</t>
  </si>
  <si>
    <t xml:space="preserve">    4 - Mikrozávlaha a příslušenství</t>
  </si>
  <si>
    <t xml:space="preserve">    5 - Potrubí a tvarovky k PE potrubí</t>
  </si>
  <si>
    <t xml:space="preserve">    6 - Filtrace, čerpací stanice a příslušenství</t>
  </si>
  <si>
    <t xml:space="preserve">    7 - Dopouštění akumulační nádrže ze studny</t>
  </si>
  <si>
    <t xml:space="preserve">    8 - Akumulační nádrž, čerpací šachta</t>
  </si>
  <si>
    <t xml:space="preserve">    9 - Instalace a zemní práce</t>
  </si>
  <si>
    <t>Závlahový systém</t>
  </si>
  <si>
    <t>Ovládací systém, ovládací kabely</t>
  </si>
  <si>
    <t>elektronická modulární ovládací jednotka, 12 sekcí, včetně Flow Smart modulu pro snímání průtoku v systému</t>
  </si>
  <si>
    <t>ITTEC s.r.o.</t>
  </si>
  <si>
    <t>-571373638</t>
  </si>
  <si>
    <t>rozšiřovací modul 12 sekcí</t>
  </si>
  <si>
    <t>-959798118</t>
  </si>
  <si>
    <t>bezdrátové čidlo srážek / mrazu</t>
  </si>
  <si>
    <t>-856740101</t>
  </si>
  <si>
    <t>CYKY 5x1,5mm2</t>
  </si>
  <si>
    <t>-412980305</t>
  </si>
  <si>
    <t>Ovládací ventily, šachtice</t>
  </si>
  <si>
    <t>100-PGA  elmag. ventil 1", 24V solenoid</t>
  </si>
  <si>
    <t>-1950615049</t>
  </si>
  <si>
    <t>MTT-100 PVC  T-kus</t>
  </si>
  <si>
    <t>636255174</t>
  </si>
  <si>
    <t xml:space="preserve">DBRY-6   vodotěsné konektory max. 3x4,0 mm2 </t>
  </si>
  <si>
    <t>1537040615</t>
  </si>
  <si>
    <t>ventilová šachtice JUMBO 63 x 48 x 30,5 cm (LxŠxH)</t>
  </si>
  <si>
    <t>1805775735</t>
  </si>
  <si>
    <t>205</t>
  </si>
  <si>
    <t>ventilová šachtice,  50,5 x 37 x 30,5 cm</t>
  </si>
  <si>
    <t>1813582888</t>
  </si>
  <si>
    <t>206</t>
  </si>
  <si>
    <t>10" kruhové ventilové šachtice</t>
  </si>
  <si>
    <t>1505782269</t>
  </si>
  <si>
    <t>207</t>
  </si>
  <si>
    <t>rychlospojný ventil 3/4" IG, mosaz</t>
  </si>
  <si>
    <t>945670102</t>
  </si>
  <si>
    <t>208</t>
  </si>
  <si>
    <t>klíč pro rychlospojný ventil 3/4", mosaz</t>
  </si>
  <si>
    <t>-1436509643</t>
  </si>
  <si>
    <t>209</t>
  </si>
  <si>
    <t>otočná koncovka hadice pro klíč (rychlospojný ventil) 3/4", mosaz</t>
  </si>
  <si>
    <t>-2017671413</t>
  </si>
  <si>
    <t>Postřikovače a příslušenství</t>
  </si>
  <si>
    <t>301</t>
  </si>
  <si>
    <t>výsuvný postřkovač,  jen pouzdra, zp. Ventil</t>
  </si>
  <si>
    <t>722787822</t>
  </si>
  <si>
    <t>302</t>
  </si>
  <si>
    <t>rotační tryska  R=4,3m; 45°-270°</t>
  </si>
  <si>
    <t>-822630431</t>
  </si>
  <si>
    <t>303</t>
  </si>
  <si>
    <t>rotační tryska  R=5,5m; 45°-270°</t>
  </si>
  <si>
    <t>1105820938</t>
  </si>
  <si>
    <t>304</t>
  </si>
  <si>
    <t>rotační tryska R=7,3m; 45°-270°</t>
  </si>
  <si>
    <t>-1171462675</t>
  </si>
  <si>
    <t>305</t>
  </si>
  <si>
    <t>rotační tryska R 5,5m, 360°</t>
  </si>
  <si>
    <t>821102779</t>
  </si>
  <si>
    <t>306</t>
  </si>
  <si>
    <t>rotační tryska R=7,3m, 360°</t>
  </si>
  <si>
    <t>-608793702</t>
  </si>
  <si>
    <t>307</t>
  </si>
  <si>
    <t>rotační tryska MP800SR, nastavitelná 90°-210°</t>
  </si>
  <si>
    <t>609932290</t>
  </si>
  <si>
    <t>308</t>
  </si>
  <si>
    <t>rotační tryska MP, obdélník, levý roh, 1,5x4,5m</t>
  </si>
  <si>
    <t>-1420426876</t>
  </si>
  <si>
    <t>309</t>
  </si>
  <si>
    <t>rotační tryska MP, obdélník, pravý roh, 1,5x4,5m</t>
  </si>
  <si>
    <t>-765605119</t>
  </si>
  <si>
    <t>310</t>
  </si>
  <si>
    <t>5004-PC/SAM 3,0  výs. postř.s převod.mech výseč. s tryskou 3.0</t>
  </si>
  <si>
    <t>396457120</t>
  </si>
  <si>
    <t>311</t>
  </si>
  <si>
    <t>SPXFLEX30  SPX Flex tubing 30m role</t>
  </si>
  <si>
    <t>1287372861</t>
  </si>
  <si>
    <t>Mikrozávlaha a příslušenství</t>
  </si>
  <si>
    <t>401</t>
  </si>
  <si>
    <t>regulátor tlaku - 3,50 atm výstup (0,45-5m3/hod)</t>
  </si>
  <si>
    <t>-1195905024</t>
  </si>
  <si>
    <t>402</t>
  </si>
  <si>
    <t>kapkovací potrubí 16mm, 2.2l/h, 33cm, s komp. tlaku, 25m role</t>
  </si>
  <si>
    <t>1628654764</t>
  </si>
  <si>
    <t>403</t>
  </si>
  <si>
    <t>kapkovací potrubí 16mm, 2.2l/h, 33cm, s komp. tlaku, 100m role</t>
  </si>
  <si>
    <t>-1258609765</t>
  </si>
  <si>
    <t>404</t>
  </si>
  <si>
    <t>koncovka pro 16mm kapkovací potrubí</t>
  </si>
  <si>
    <t>-440451989</t>
  </si>
  <si>
    <t>405</t>
  </si>
  <si>
    <t>CLAMP16-18  zajišť. spona pro tvarovky na 16 mm potrubí</t>
  </si>
  <si>
    <t>-1924335065</t>
  </si>
  <si>
    <t>406</t>
  </si>
  <si>
    <t>GROUND HOOK 15cm  zajišť. bod. pro 16-17mm DripLine, 15cm hnědý</t>
  </si>
  <si>
    <t>1838071275</t>
  </si>
  <si>
    <t>407</t>
  </si>
  <si>
    <t>XFF-COUP  Nástrčná spojka (17mm) pro XF Dripline a SDI</t>
  </si>
  <si>
    <t>-532771293</t>
  </si>
  <si>
    <t>408</t>
  </si>
  <si>
    <t>XFF ELBOW  Kolínko (17mm) pro XF Dripline a SDI</t>
  </si>
  <si>
    <t>-1118495756</t>
  </si>
  <si>
    <t>409</t>
  </si>
  <si>
    <t>XFF TEE  T-kus (17mm) pro XF Dripline a SDI</t>
  </si>
  <si>
    <t>-1510655055</t>
  </si>
  <si>
    <t>410</t>
  </si>
  <si>
    <t>XFF-MA-075  Tvarovka 17mm x 3/4"AG pro XF Dripline a SDI</t>
  </si>
  <si>
    <t>-2066009473</t>
  </si>
  <si>
    <t>Potrubí a tvarovky k PE potrubí</t>
  </si>
  <si>
    <t>501</t>
  </si>
  <si>
    <t xml:space="preserve">32 x 2,0 PE80, PE-MD SOFT  PE80, PE-MD SOFT potrubí, PN 8, SDR17, role 100m  + tvarovky k PE 32x2,0mm </t>
  </si>
  <si>
    <t>-162029560</t>
  </si>
  <si>
    <t>501a</t>
  </si>
  <si>
    <t>+ tvarovky k PE 32x2,0mm</t>
  </si>
  <si>
    <t>-197114466</t>
  </si>
  <si>
    <t>502</t>
  </si>
  <si>
    <t>40 x 2,4 PE80, PE-MD SOFT  PE80, PE-MD SOFT potrubí, PN 8, SDR17, role 100m</t>
  </si>
  <si>
    <t>2005915638</t>
  </si>
  <si>
    <t>502a</t>
  </si>
  <si>
    <t>+ tvarovky k PE 40x2,4mm</t>
  </si>
  <si>
    <t>2115169532</t>
  </si>
  <si>
    <t>503</t>
  </si>
  <si>
    <t>50 x 3,0 PE100, PE-HD   PE80, PE-HD SOFT potrubí, PN 10, SDR17, role 100m</t>
  </si>
  <si>
    <t>-945364321</t>
  </si>
  <si>
    <t>503a</t>
  </si>
  <si>
    <t>+ tvarovky k PE 50x3,0mm</t>
  </si>
  <si>
    <t>-327562226</t>
  </si>
  <si>
    <t>504</t>
  </si>
  <si>
    <t>chránička 125</t>
  </si>
  <si>
    <t>-1085618577</t>
  </si>
  <si>
    <t>Filtrace, čerpací stanice a příslušenství</t>
  </si>
  <si>
    <t>601</t>
  </si>
  <si>
    <t xml:space="preserve">ponorné čerpadlo VN 5/7 1,5 kW 400V </t>
  </si>
  <si>
    <t>-1937185370</t>
  </si>
  <si>
    <t>602</t>
  </si>
  <si>
    <t>Zpětná klapka 5/4" MOS  mosazná zpětná klapka 5/4" (klapka mosaz)</t>
  </si>
  <si>
    <t>-1056610005</t>
  </si>
  <si>
    <t>603</t>
  </si>
  <si>
    <t>60l stojatá SET  tl. nádoba, manometr, tl. spínač, 5-ti cestná armatura</t>
  </si>
  <si>
    <t>-887264671</t>
  </si>
  <si>
    <t>604</t>
  </si>
  <si>
    <t xml:space="preserve">filtr síťový 6/4" s vněj. závitem, 130 mikronů, PN8 </t>
  </si>
  <si>
    <t>930668307</t>
  </si>
  <si>
    <t>605</t>
  </si>
  <si>
    <t>elmag. ventil 6/4", 24V solenoid</t>
  </si>
  <si>
    <t>-380628976</t>
  </si>
  <si>
    <t>606</t>
  </si>
  <si>
    <t xml:space="preserve">kulový ventil bez vypouštění, 6/4" vnitřní závit </t>
  </si>
  <si>
    <t>1350680357</t>
  </si>
  <si>
    <t>607</t>
  </si>
  <si>
    <t>Pas 50x1"  50x1" navrtávací pas/PN16</t>
  </si>
  <si>
    <t>622646120</t>
  </si>
  <si>
    <t>608</t>
  </si>
  <si>
    <t>Vodoměr 420 L300 6/4" Qn=10,0 m3/hod, 6/4",L300</t>
  </si>
  <si>
    <t>2070547022</t>
  </si>
  <si>
    <t>609</t>
  </si>
  <si>
    <t>pulzní sensor 10 l/imp  induktivní sensor, výstup 10 l/imp, Qn=2,5-10 m3/h</t>
  </si>
  <si>
    <t>-1326672912</t>
  </si>
  <si>
    <t>610</t>
  </si>
  <si>
    <t>snímání hladiny 52 DIN vyčerpávání nebo dopouštění</t>
  </si>
  <si>
    <t>-584814438</t>
  </si>
  <si>
    <t>611</t>
  </si>
  <si>
    <t>ponorná sonda do kalů 1 vývod - 10m kabel</t>
  </si>
  <si>
    <t>2128227844</t>
  </si>
  <si>
    <t>612</t>
  </si>
  <si>
    <t>CYKY-J5x2,5</t>
  </si>
  <si>
    <t>-1946805407</t>
  </si>
  <si>
    <t>613</t>
  </si>
  <si>
    <t>CYKY-J5x1,5</t>
  </si>
  <si>
    <t>-282341204</t>
  </si>
  <si>
    <t>614</t>
  </si>
  <si>
    <t>Podružný montážní materiál</t>
  </si>
  <si>
    <t>-188864518</t>
  </si>
  <si>
    <t>Dopouštění akumulační nádrže ze studny</t>
  </si>
  <si>
    <t>701</t>
  </si>
  <si>
    <t>ponorné čerpadlo VN 3/4 0,55 kW 230V bez plováku se spínací skříní</t>
  </si>
  <si>
    <t>63433740</t>
  </si>
  <si>
    <t>702</t>
  </si>
  <si>
    <t>snímání hladiny, vyčerpávání/dopouštění, havarijní.hl.</t>
  </si>
  <si>
    <t>ITTES s.r.o.</t>
  </si>
  <si>
    <t>957434636</t>
  </si>
  <si>
    <t>703</t>
  </si>
  <si>
    <t>SONDA 10m ponorná sonda do vrtu - 10m kabel</t>
  </si>
  <si>
    <t>2075029679</t>
  </si>
  <si>
    <t>704</t>
  </si>
  <si>
    <t>SONDA 10m ponorná sonda do kalů 1 vývod - 10m kabel</t>
  </si>
  <si>
    <t>1285483662</t>
  </si>
  <si>
    <t>705</t>
  </si>
  <si>
    <t>-724074385</t>
  </si>
  <si>
    <t>706</t>
  </si>
  <si>
    <t>1495939714</t>
  </si>
  <si>
    <t>707</t>
  </si>
  <si>
    <t>-480520507</t>
  </si>
  <si>
    <t>Akumulační nádrž, čerpací šachta</t>
  </si>
  <si>
    <t>801</t>
  </si>
  <si>
    <t>ŽB prefa. akumulační nádrž 20m3 - (DxŠxV) 6150x2500x1800(+1195) mm</t>
  </si>
  <si>
    <t>soubor</t>
  </si>
  <si>
    <t>2055208679</t>
  </si>
  <si>
    <t xml:space="preserve">Poznámka k položce:
GAMA F12D 
GAMA F7H 
Vyrovnávací prstenec TBS 10/12
Poklop BEGU, A15 kN bez odvětr.(víko-beton) "A1" 
Doprava nádržena místo stavby
tři prostupy - nátok, výtlak, elektro (ČS)
výrobní dokumentace
</t>
  </si>
  <si>
    <t>802</t>
  </si>
  <si>
    <t>Ochranný nátěr</t>
  </si>
  <si>
    <t>1257149933</t>
  </si>
  <si>
    <t>803</t>
  </si>
  <si>
    <t>Vyrovnání podkladu (písek, štěrkopísek,…)</t>
  </si>
  <si>
    <t>-231082575</t>
  </si>
  <si>
    <t>804</t>
  </si>
  <si>
    <t>Montáž - (jeřáb, RD závěsy, montážní četa)</t>
  </si>
  <si>
    <t>583765628</t>
  </si>
  <si>
    <t>805</t>
  </si>
  <si>
    <t>ŽB prefabrikovaná čerpací šachta pr. 2500mm, v. 2545mm</t>
  </si>
  <si>
    <t>990828651</t>
  </si>
  <si>
    <t xml:space="preserve">Poznámka k položce:
Jímka 2500/2000 1 
Těsnění SG 2500, Schnur 26 mm, Schnitt. 7.300 mm 
Víko 2500/625
Hrdlo pískované DN 160 PVC - KG 2
prostup beton elektro 
Vyrovnávací prstenec TBS 10/12 2 200
Poklop BEGU, A15 kN bez odvětr.(víko-beton) "A1" 
Doprava šachtyna místo stavby
tři prostupy - nátok, výtlak, elektro (ČS)
výrobní dokumentace
</t>
  </si>
  <si>
    <t>806</t>
  </si>
  <si>
    <t>-416741976</t>
  </si>
  <si>
    <t>807</t>
  </si>
  <si>
    <t>1397804651</t>
  </si>
  <si>
    <t>808</t>
  </si>
  <si>
    <t>-2095957403</t>
  </si>
  <si>
    <t>Instalace a zemní práce</t>
  </si>
  <si>
    <t>901</t>
  </si>
  <si>
    <t>Výkop a zásyp rýhy hl. 350mm</t>
  </si>
  <si>
    <t>-1444835082</t>
  </si>
  <si>
    <t>902</t>
  </si>
  <si>
    <t>Výkop pro akumulační nádrž a zásyp nádrže a šachty</t>
  </si>
  <si>
    <t>-1695533336</t>
  </si>
  <si>
    <t>903</t>
  </si>
  <si>
    <t>Odvoz přebytečného materiálu na skládku</t>
  </si>
  <si>
    <t>-959869737</t>
  </si>
  <si>
    <t>904</t>
  </si>
  <si>
    <t>Montáž zavlažovacího systému rozsahu dle projektu</t>
  </si>
  <si>
    <t>1285622045</t>
  </si>
  <si>
    <t>905</t>
  </si>
  <si>
    <t>Montáž hlavní sestavy závlah</t>
  </si>
  <si>
    <t>-1257942569</t>
  </si>
  <si>
    <t>906</t>
  </si>
  <si>
    <t>Montáž čerpací stanice - závlaha</t>
  </si>
  <si>
    <t>-275695204</t>
  </si>
  <si>
    <t>907</t>
  </si>
  <si>
    <t>Montáž čerpací stanice - studna</t>
  </si>
  <si>
    <t>528990682</t>
  </si>
  <si>
    <t>908</t>
  </si>
  <si>
    <t>Montáž řízení dopouštění</t>
  </si>
  <si>
    <t>-286041126</t>
  </si>
  <si>
    <t>909</t>
  </si>
  <si>
    <t>-1852647876</t>
  </si>
  <si>
    <t>910</t>
  </si>
  <si>
    <t>Komplexní vyzkoušení</t>
  </si>
  <si>
    <t>-1957002856</t>
  </si>
  <si>
    <t>911</t>
  </si>
  <si>
    <t>Seřízení a nastavení systému</t>
  </si>
  <si>
    <t>-1541364038</t>
  </si>
  <si>
    <t>912</t>
  </si>
  <si>
    <t>535682048</t>
  </si>
  <si>
    <t>913</t>
  </si>
  <si>
    <t>Vypracování manuálu údržby</t>
  </si>
  <si>
    <t>936004304</t>
  </si>
  <si>
    <t>914</t>
  </si>
  <si>
    <t>Zaškolení obsluhy na zařízení</t>
  </si>
  <si>
    <t>-1924970748</t>
  </si>
  <si>
    <t>SO-06 - Areálová přípojka</t>
  </si>
  <si>
    <t>PSV - Areálová přípojka</t>
  </si>
  <si>
    <t xml:space="preserve">    741 - Elektroinstalace - silnoproud</t>
  </si>
  <si>
    <t>M - Práce a dodávky M</t>
  </si>
  <si>
    <t xml:space="preserve">    46-M - Zemní práce při extr.mont.pracích</t>
  </si>
  <si>
    <t>741</t>
  </si>
  <si>
    <t>Elektroinstalace - silnoproud</t>
  </si>
  <si>
    <t>741110053</t>
  </si>
  <si>
    <t>Montáž trubka plastová ohebná D přes 35 mm uložená volně</t>
  </si>
  <si>
    <t>192703189</t>
  </si>
  <si>
    <t>34571355</t>
  </si>
  <si>
    <t>trubka elektroinstalační ohebná dvouplášťová korugovaná D 94/110 mm, HDPE+LDPE</t>
  </si>
  <si>
    <t>-831438802</t>
  </si>
  <si>
    <t>741120201</t>
  </si>
  <si>
    <t>Montáž vodič Cu izolovaný plný a laněný s PVC pláštěm žíla 1,5-16 mm2 volně (CY, CHAH-R(V))</t>
  </si>
  <si>
    <t>-831806805</t>
  </si>
  <si>
    <t>34142158</t>
  </si>
  <si>
    <t>vodič silový s Cu jádrem 10mm2</t>
  </si>
  <si>
    <t>454687615</t>
  </si>
  <si>
    <t>741122222</t>
  </si>
  <si>
    <t>Montáž kabel Cu plný kulatý žíla 4x10 mm2 uložený volně (CYKY)</t>
  </si>
  <si>
    <t>-2081334345</t>
  </si>
  <si>
    <t>34111076</t>
  </si>
  <si>
    <t>kabel silový s Cu jádrem 1 kV 4x10mm2</t>
  </si>
  <si>
    <t>1280322328</t>
  </si>
  <si>
    <t>741122223</t>
  </si>
  <si>
    <t>Montáž kabel Cu plný kulatý žíla 4x16 až 25 mm2 uložený volně (CYKY)</t>
  </si>
  <si>
    <t>1764577534</t>
  </si>
  <si>
    <t>34111080</t>
  </si>
  <si>
    <t>kabel silový s Cu jádrem 1 kV 4x16mm2</t>
  </si>
  <si>
    <t>1175318948</t>
  </si>
  <si>
    <t>741210101</t>
  </si>
  <si>
    <t>Montáž rozváděčů litinových, hliníkových nebo plastových sestava do 50 kg</t>
  </si>
  <si>
    <t>914683334</t>
  </si>
  <si>
    <t>35711651</t>
  </si>
  <si>
    <t>rozvaděč elektroměrový plastový ER112/PVP7P  1x jednosazbový</t>
  </si>
  <si>
    <t>1477857992</t>
  </si>
  <si>
    <t xml:space="preserve">Poznámka k položce:
Elektroměrový rozváděč v provedení pro PRE typu ER513/PKP7P, DCK Holoubkov, hlavní jistič před elektroměrem B25A/3
</t>
  </si>
  <si>
    <t>741210102</t>
  </si>
  <si>
    <t>Montáž rozváděčů litinových, hliníkových nebo plastových sestava do 100 kg</t>
  </si>
  <si>
    <t>-1787548695</t>
  </si>
  <si>
    <t>35713147</t>
  </si>
  <si>
    <t>rozvodnice zapuštěná, neprůhledné dveře, 2 řady, šířka 20 modulárních jednotek</t>
  </si>
  <si>
    <t>-520720724</t>
  </si>
  <si>
    <t xml:space="preserve">Poznámka k položce:
Oceloplechový rozváděč ve venkovním provedení typu NP66-0606025-V,  OEZ , tři řady s plastovým krytem pro 24 modulů, montáž přístrojů na DIN lištu, osazená svorkovými bloky PE a N, včetně popisovacích tabulek a záslepek k zakrytí nevyužitých výřezů, barva šedá RAL 7035,třída ochrany I, IP66, rozměry    (š. x v. x h.):  600 x 600 x 210mm, včetně zděného pilíře společného pro ovládací jednotku závlahy ESP-LXME, - vystrojeno dle výkresové dokumentace
</t>
  </si>
  <si>
    <t>741810001</t>
  </si>
  <si>
    <t>Celková prohlídka elektrického rozvodu a zařízení do 100 000,- Kč</t>
  </si>
  <si>
    <t>789782695</t>
  </si>
  <si>
    <t>998741201</t>
  </si>
  <si>
    <t>Přesun hmot procentní pro silnoproud v objektech v do 6 m</t>
  </si>
  <si>
    <t>%</t>
  </si>
  <si>
    <t>1032395201</t>
  </si>
  <si>
    <t>Práce a dodávky M</t>
  </si>
  <si>
    <t>46-M</t>
  </si>
  <si>
    <t>Zemní práce při extr.mont.pracích</t>
  </si>
  <si>
    <t>460010023</t>
  </si>
  <si>
    <t>Vytyčení trasy vedení kabelového podzemního v terénu volném</t>
  </si>
  <si>
    <t>99404416</t>
  </si>
  <si>
    <t>460202433</t>
  </si>
  <si>
    <t>Hloubení kabelových nezapažených rýh strojně š 55 cm, hl 80 cm, v hornině tř 3</t>
  </si>
  <si>
    <t>1838459046</t>
  </si>
  <si>
    <t>460421033</t>
  </si>
  <si>
    <t>Lože kabelů z písku a štěrkopísku tl 5 cm nad kabel, kryté beton deskou 50x20 cm, š lože do 50 cm</t>
  </si>
  <si>
    <t>1713202599</t>
  </si>
  <si>
    <t>59213004</t>
  </si>
  <si>
    <t>deska krycí betonová 50 x 17/10 x 3,5 cm</t>
  </si>
  <si>
    <t>-357218081</t>
  </si>
  <si>
    <t>460561811</t>
  </si>
  <si>
    <t>Zásyp rýh strojně včetně zhutnění a urovnání povrchu - ve volném terénu</t>
  </si>
  <si>
    <t>-1634717693</t>
  </si>
  <si>
    <t>+0,50*0,80*110,00</t>
  </si>
  <si>
    <t>D - Demolice</t>
  </si>
  <si>
    <t xml:space="preserve">    997 - Přesun sutě</t>
  </si>
  <si>
    <t>181114712</t>
  </si>
  <si>
    <t>Odstranění kamene okopáním a naložením na dopravní prostředek hmotnosti jednotlivě do 60 kg</t>
  </si>
  <si>
    <t>1510643234</t>
  </si>
  <si>
    <t>+3*(0,30*0,30*0,40)</t>
  </si>
  <si>
    <t>962042320</t>
  </si>
  <si>
    <t>Bourání zdiva nadzákladového z betonu prostého do 1 m3</t>
  </si>
  <si>
    <t>-1359428303</t>
  </si>
  <si>
    <t>betonové fragmenty 1x0,4x0,2</t>
  </si>
  <si>
    <t>+1,0*0,40*0,20</t>
  </si>
  <si>
    <t>betonové fragmenty 0,7x0,3x0,2</t>
  </si>
  <si>
    <t>+0,70*0,30*0,20</t>
  </si>
  <si>
    <t>betonové fragmenty 0,5x0,5x0,2</t>
  </si>
  <si>
    <t>+0,50*0,50*0,20</t>
  </si>
  <si>
    <t>betonový blok 0,55x0,55x0,72</t>
  </si>
  <si>
    <t>+0,55*0,55*0,72</t>
  </si>
  <si>
    <t>skruž prům. 1,2 m</t>
  </si>
  <si>
    <t>+(2*3,14*0,60*0,60*0,50)*0,10</t>
  </si>
  <si>
    <t>betonová patka 0,5x0,5x0,5 m</t>
  </si>
  <si>
    <t>+0,50*0,50*0,50</t>
  </si>
  <si>
    <t>966001211</t>
  </si>
  <si>
    <t>Odstranění lavičky stabilní zabetonované</t>
  </si>
  <si>
    <t>-400276361</t>
  </si>
  <si>
    <t>997013511</t>
  </si>
  <si>
    <t>Odvoz suti a vybouraných hmot z meziskládky na skládku do 1 km s naložením a se složením</t>
  </si>
  <si>
    <t>-1553179486</t>
  </si>
  <si>
    <t>Příplatek k odvozu suti a vybouraných hmot na skládku ZKD 1 km přes 1 km</t>
  </si>
  <si>
    <t>-1226511944</t>
  </si>
  <si>
    <t>+29*4,774</t>
  </si>
  <si>
    <t>1757402664</t>
  </si>
  <si>
    <t>VRN - Vedlejší rozpočtové náklady</t>
  </si>
  <si>
    <t xml:space="preserve">    VRN3 - Zařízení staveniště</t>
  </si>
  <si>
    <t xml:space="preserve">    VRN6 - Územní vlivy</t>
  </si>
  <si>
    <t xml:space="preserve">    VRN9 - Ostatní náklady</t>
  </si>
  <si>
    <t>VRN3</t>
  </si>
  <si>
    <t>Zařízení staveniště</t>
  </si>
  <si>
    <t>030001000</t>
  </si>
  <si>
    <t>1024</t>
  </si>
  <si>
    <t>419912320</t>
  </si>
  <si>
    <t>VRN6</t>
  </si>
  <si>
    <t>Územní vlivy</t>
  </si>
  <si>
    <t>060001000</t>
  </si>
  <si>
    <t>-341513854</t>
  </si>
  <si>
    <t>VRN9</t>
  </si>
  <si>
    <t>Ostatní náklady</t>
  </si>
  <si>
    <t>090001000</t>
  </si>
  <si>
    <t>-510154967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</si>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</sst>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3" fillId="2" borderId="0" xfId="1" applyFill="1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6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7" xfId="0" applyBorder="1"/>
    <xf numFmtId="0" fontId="0" fillId="0" borderId="5" xfId="0" applyBorder="1" applyAlignment="1">
      <alignment vertical="center"/>
    </xf>
    <xf numFmtId="0" fontId="18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5" borderId="10" xfId="0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1" fillId="0" borderId="18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9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" fontId="28" fillId="0" borderId="18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23" xfId="0" applyNumberFormat="1" applyFont="1" applyBorder="1" applyAlignment="1">
      <alignment vertical="center"/>
    </xf>
    <xf numFmtId="4" fontId="28" fillId="0" borderId="24" xfId="0" applyNumberFormat="1" applyFont="1" applyBorder="1" applyAlignment="1">
      <alignment vertical="center"/>
    </xf>
    <xf numFmtId="166" fontId="28" fillId="0" borderId="24" xfId="0" applyNumberFormat="1" applyFont="1" applyBorder="1" applyAlignment="1">
      <alignment vertical="center"/>
    </xf>
    <xf numFmtId="4" fontId="28" fillId="0" borderId="25" xfId="0" applyNumberFormat="1" applyFont="1" applyBorder="1" applyAlignment="1">
      <alignment vertical="center"/>
    </xf>
    <xf numFmtId="0" fontId="29" fillId="2" borderId="0" xfId="1" applyFont="1" applyFill="1" applyAlignment="1" applyProtection="1">
      <alignment vertical="center"/>
    </xf>
    <xf numFmtId="0" fontId="43" fillId="2" borderId="0" xfId="1" applyFill="1" applyProtection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right" vertical="center"/>
    </xf>
    <xf numFmtId="0" fontId="0" fillId="5" borderId="6" xfId="0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1" fillId="0" borderId="16" xfId="0" applyNumberFormat="1" applyFont="1" applyBorder="1"/>
    <xf numFmtId="166" fontId="31" fillId="0" borderId="17" xfId="0" applyNumberFormat="1" applyFont="1" applyBorder="1"/>
    <xf numFmtId="4" fontId="32" fillId="0" borderId="0" xfId="0" applyNumberFormat="1" applyFont="1" applyAlignment="1">
      <alignment vertical="center"/>
    </xf>
    <xf numFmtId="0" fontId="7" fillId="0" borderId="5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7" fillId="0" borderId="18" xfId="0" applyFont="1" applyBorder="1"/>
    <xf numFmtId="166" fontId="7" fillId="0" borderId="0" xfId="0" applyNumberFormat="1" applyFont="1"/>
    <xf numFmtId="166" fontId="7" fillId="0" borderId="19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0" fillId="0" borderId="5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167" fontId="0" fillId="0" borderId="28" xfId="0" applyNumberFormat="1" applyBorder="1" applyAlignment="1" applyProtection="1">
      <alignment vertical="center"/>
      <protection locked="0"/>
    </xf>
    <xf numFmtId="4" fontId="0" fillId="0" borderId="28" xfId="0" applyNumberFormat="1" applyBorder="1" applyAlignment="1" applyProtection="1">
      <alignment vertical="center"/>
      <protection locked="0"/>
    </xf>
    <xf numFmtId="0" fontId="1" fillId="0" borderId="2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0" borderId="5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34" fillId="0" borderId="28" xfId="0" applyFont="1" applyBorder="1" applyAlignment="1" applyProtection="1">
      <alignment horizontal="center" vertical="center"/>
      <protection locked="0"/>
    </xf>
    <xf numFmtId="49" fontId="34" fillId="0" borderId="28" xfId="0" applyNumberFormat="1" applyFont="1" applyBorder="1" applyAlignment="1" applyProtection="1">
      <alignment horizontal="left" vertical="center" wrapText="1"/>
      <protection locked="0"/>
    </xf>
    <xf numFmtId="0" fontId="34" fillId="0" borderId="28" xfId="0" applyFont="1" applyBorder="1" applyAlignment="1" applyProtection="1">
      <alignment horizontal="left" vertical="center" wrapText="1"/>
      <protection locked="0"/>
    </xf>
    <xf numFmtId="0" fontId="34" fillId="0" borderId="28" xfId="0" applyFont="1" applyBorder="1" applyAlignment="1" applyProtection="1">
      <alignment horizontal="center" vertical="center" wrapText="1"/>
      <protection locked="0"/>
    </xf>
    <xf numFmtId="167" fontId="34" fillId="0" borderId="28" xfId="0" applyNumberFormat="1" applyFont="1" applyBorder="1" applyAlignment="1" applyProtection="1">
      <alignment vertical="center"/>
      <protection locked="0"/>
    </xf>
    <xf numFmtId="4" fontId="34" fillId="0" borderId="28" xfId="0" applyNumberFormat="1" applyFont="1" applyBorder="1" applyAlignment="1" applyProtection="1">
      <alignment vertical="center"/>
      <protection locked="0"/>
    </xf>
    <xf numFmtId="0" fontId="34" fillId="0" borderId="5" xfId="0" applyFont="1" applyBorder="1" applyAlignment="1">
      <alignment vertical="center"/>
    </xf>
    <xf numFmtId="0" fontId="34" fillId="0" borderId="28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6" fontId="1" fillId="0" borderId="24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0" fillId="0" borderId="18" xfId="0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6" fillId="0" borderId="29" xfId="0" applyFont="1" applyBorder="1" applyAlignment="1" applyProtection="1">
      <alignment vertical="center" wrapText="1"/>
      <protection locked="0"/>
    </xf>
    <xf numFmtId="0" fontId="36" fillId="0" borderId="30" xfId="0" applyFont="1" applyBorder="1" applyAlignment="1" applyProtection="1">
      <alignment vertical="center" wrapText="1"/>
      <protection locked="0"/>
    </xf>
    <xf numFmtId="0" fontId="36" fillId="0" borderId="31" xfId="0" applyFont="1" applyBorder="1" applyAlignment="1" applyProtection="1">
      <alignment vertical="center" wrapText="1"/>
      <protection locked="0"/>
    </xf>
    <xf numFmtId="0" fontId="36" fillId="0" borderId="32" xfId="0" applyFont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33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49" fontId="39" fillId="0" borderId="1" xfId="0" applyNumberFormat="1" applyFont="1" applyBorder="1" applyAlignment="1" applyProtection="1">
      <alignment vertical="center" wrapText="1"/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36" fillId="0" borderId="36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6" fillId="0" borderId="29" xfId="0" applyFont="1" applyBorder="1" applyAlignment="1" applyProtection="1">
      <alignment horizontal="left" vertical="center"/>
      <protection locked="0"/>
    </xf>
    <xf numFmtId="0" fontId="36" fillId="0" borderId="30" xfId="0" applyFont="1" applyBorder="1" applyAlignment="1" applyProtection="1">
      <alignment horizontal="left" vertical="center"/>
      <protection locked="0"/>
    </xf>
    <xf numFmtId="0" fontId="36" fillId="0" borderId="31" xfId="0" applyFont="1" applyBorder="1" applyAlignment="1" applyProtection="1">
      <alignment horizontal="left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left" vertical="center" wrapText="1"/>
      <protection locked="0"/>
    </xf>
    <xf numFmtId="0" fontId="36" fillId="0" borderId="30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9" fillId="0" borderId="36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center" vertical="top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9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41" fillId="0" borderId="34" xfId="0" applyFont="1" applyBorder="1" applyProtection="1">
      <protection locked="0"/>
    </xf>
    <xf numFmtId="0" fontId="36" fillId="0" borderId="32" xfId="0" applyFont="1" applyBorder="1" applyAlignment="1" applyProtection="1">
      <alignment vertical="top"/>
      <protection locked="0"/>
    </xf>
    <xf numFmtId="0" fontId="36" fillId="0" borderId="33" xfId="0" applyFont="1" applyBorder="1" applyAlignment="1" applyProtection="1">
      <alignment vertical="top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35" xfId="0" applyFont="1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top"/>
      <protection locked="0"/>
    </xf>
    <xf numFmtId="14" fontId="2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center"/>
    </xf>
    <xf numFmtId="4" fontId="3" fillId="4" borderId="10" xfId="0" applyNumberFormat="1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4" fontId="18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9" fillId="2" borderId="0" xfId="1" applyFont="1" applyFill="1" applyAlignment="1" applyProtection="1">
      <alignment vertical="center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  <xf numFmtId="49" fontId="39" fillId="0" borderId="1" xfId="0" applyNumberFormat="1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0"/>
  <sheetViews>
    <sheetView showGridLines="0" workbookViewId="0">
      <pane ySplit="1" topLeftCell="A14" activePane="bottomLeft" state="frozen"/>
      <selection pane="bottomLeft" activeCell="AN13" sqref="AN13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15" t="s">
        <v>4</v>
      </c>
      <c r="BB1" s="15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287" t="s">
        <v>8</v>
      </c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S2" s="22" t="s">
        <v>9</v>
      </c>
      <c r="BT2" s="22" t="s">
        <v>10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4" ht="36.950000000000003" customHeight="1">
      <c r="B4" s="26"/>
      <c r="D4" s="27" t="s">
        <v>12</v>
      </c>
      <c r="AQ4" s="28"/>
      <c r="AS4" s="29" t="s">
        <v>13</v>
      </c>
      <c r="BS4" s="22" t="s">
        <v>14</v>
      </c>
    </row>
    <row r="5" spans="1:74" ht="14.45" customHeight="1">
      <c r="B5" s="26"/>
      <c r="D5" s="30" t="s">
        <v>15</v>
      </c>
      <c r="K5" s="293" t="s">
        <v>16</v>
      </c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Q5" s="28"/>
      <c r="BS5" s="22" t="s">
        <v>9</v>
      </c>
    </row>
    <row r="6" spans="1:74" ht="36.950000000000003" customHeight="1">
      <c r="B6" s="26"/>
      <c r="D6" s="32" t="s">
        <v>17</v>
      </c>
      <c r="K6" s="294" t="s">
        <v>18</v>
      </c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Q6" s="28"/>
      <c r="BS6" s="22" t="s">
        <v>9</v>
      </c>
    </row>
    <row r="7" spans="1:74" ht="14.45" customHeight="1">
      <c r="B7" s="26"/>
      <c r="D7" s="33" t="s">
        <v>19</v>
      </c>
      <c r="K7" s="31" t="s">
        <v>20</v>
      </c>
      <c r="AK7" s="33" t="s">
        <v>21</v>
      </c>
      <c r="AN7" s="31" t="s">
        <v>22</v>
      </c>
      <c r="AQ7" s="28"/>
      <c r="BS7" s="22" t="s">
        <v>9</v>
      </c>
    </row>
    <row r="8" spans="1:74" ht="14.45" customHeight="1">
      <c r="B8" s="26"/>
      <c r="D8" s="33" t="s">
        <v>23</v>
      </c>
      <c r="K8" s="31" t="s">
        <v>24</v>
      </c>
      <c r="AK8" s="33" t="s">
        <v>25</v>
      </c>
      <c r="AN8" s="262">
        <v>44771</v>
      </c>
      <c r="AQ8" s="28"/>
      <c r="BS8" s="22" t="s">
        <v>9</v>
      </c>
    </row>
    <row r="9" spans="1:74" ht="29.25" customHeight="1">
      <c r="B9" s="26"/>
      <c r="D9" s="30" t="s">
        <v>26</v>
      </c>
      <c r="K9" s="34" t="s">
        <v>27</v>
      </c>
      <c r="AK9" s="30" t="s">
        <v>28</v>
      </c>
      <c r="AN9" s="34" t="s">
        <v>29</v>
      </c>
      <c r="AQ9" s="28"/>
      <c r="BS9" s="22" t="s">
        <v>9</v>
      </c>
    </row>
    <row r="10" spans="1:74" ht="14.45" customHeight="1">
      <c r="B10" s="26"/>
      <c r="D10" s="33" t="s">
        <v>30</v>
      </c>
      <c r="AK10" s="33" t="s">
        <v>31</v>
      </c>
      <c r="AN10" s="31" t="s">
        <v>5</v>
      </c>
      <c r="AQ10" s="28"/>
      <c r="BS10" s="22" t="s">
        <v>9</v>
      </c>
    </row>
    <row r="11" spans="1:74" ht="18.399999999999999" customHeight="1">
      <c r="B11" s="26"/>
      <c r="E11" s="31" t="s">
        <v>32</v>
      </c>
      <c r="AK11" s="33" t="s">
        <v>33</v>
      </c>
      <c r="AN11" s="31" t="s">
        <v>5</v>
      </c>
      <c r="AQ11" s="28"/>
      <c r="BS11" s="22" t="s">
        <v>9</v>
      </c>
    </row>
    <row r="12" spans="1:74" ht="6.95" customHeight="1">
      <c r="B12" s="26"/>
      <c r="AQ12" s="28"/>
      <c r="BS12" s="22" t="s">
        <v>9</v>
      </c>
    </row>
    <row r="13" spans="1:74" ht="14.45" customHeight="1">
      <c r="B13" s="26"/>
      <c r="D13" s="33" t="s">
        <v>34</v>
      </c>
      <c r="AK13" s="33" t="s">
        <v>31</v>
      </c>
      <c r="AN13" s="31" t="s">
        <v>5</v>
      </c>
      <c r="AQ13" s="28"/>
      <c r="BS13" s="22" t="s">
        <v>9</v>
      </c>
    </row>
    <row r="14" spans="1:74" ht="15">
      <c r="B14" s="26"/>
      <c r="E14" s="31" t="s">
        <v>35</v>
      </c>
      <c r="AK14" s="33" t="s">
        <v>33</v>
      </c>
      <c r="AN14" s="31" t="s">
        <v>5</v>
      </c>
      <c r="AQ14" s="28"/>
      <c r="BS14" s="22" t="s">
        <v>9</v>
      </c>
    </row>
    <row r="15" spans="1:74" ht="6.95" customHeight="1">
      <c r="B15" s="26"/>
      <c r="AQ15" s="28"/>
      <c r="BS15" s="22" t="s">
        <v>6</v>
      </c>
    </row>
    <row r="16" spans="1:74" ht="14.45" customHeight="1">
      <c r="B16" s="26"/>
      <c r="D16" s="33" t="s">
        <v>36</v>
      </c>
      <c r="AK16" s="33" t="s">
        <v>31</v>
      </c>
      <c r="AN16" s="31" t="s">
        <v>5</v>
      </c>
      <c r="AQ16" s="28"/>
      <c r="BS16" s="22" t="s">
        <v>6</v>
      </c>
    </row>
    <row r="17" spans="2:71" ht="18.399999999999999" customHeight="1">
      <c r="B17" s="26"/>
      <c r="E17" s="31" t="s">
        <v>37</v>
      </c>
      <c r="AK17" s="33" t="s">
        <v>33</v>
      </c>
      <c r="AN17" s="31" t="s">
        <v>5</v>
      </c>
      <c r="AQ17" s="28"/>
      <c r="BS17" s="22" t="s">
        <v>38</v>
      </c>
    </row>
    <row r="18" spans="2:71" ht="6.95" customHeight="1">
      <c r="B18" s="26"/>
      <c r="AQ18" s="28"/>
      <c r="BS18" s="22" t="s">
        <v>9</v>
      </c>
    </row>
    <row r="19" spans="2:71" ht="14.45" customHeight="1">
      <c r="B19" s="26"/>
      <c r="D19" s="33" t="s">
        <v>39</v>
      </c>
      <c r="AQ19" s="28"/>
      <c r="BS19" s="22" t="s">
        <v>9</v>
      </c>
    </row>
    <row r="20" spans="2:71" ht="16.5" customHeight="1">
      <c r="B20" s="26"/>
      <c r="E20" s="289" t="s">
        <v>5</v>
      </c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Q20" s="28"/>
      <c r="BS20" s="22" t="s">
        <v>38</v>
      </c>
    </row>
    <row r="21" spans="2:71" ht="6.95" customHeight="1">
      <c r="B21" s="26"/>
      <c r="AQ21" s="28"/>
    </row>
    <row r="22" spans="2:71" ht="6.95" customHeight="1">
      <c r="B22" s="2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Q22" s="28"/>
    </row>
    <row r="23" spans="2:71" s="1" customFormat="1" ht="25.9" customHeight="1">
      <c r="B23" s="36"/>
      <c r="D23" s="37" t="s">
        <v>40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290">
        <f>ROUND(AG51,2)</f>
        <v>0</v>
      </c>
      <c r="AL23" s="291"/>
      <c r="AM23" s="291"/>
      <c r="AN23" s="291"/>
      <c r="AO23" s="291"/>
      <c r="AQ23" s="39"/>
    </row>
    <row r="24" spans="2:71" s="1" customFormat="1" ht="6.95" customHeight="1">
      <c r="B24" s="36"/>
      <c r="AQ24" s="39"/>
    </row>
    <row r="25" spans="2:71" s="1" customFormat="1">
      <c r="B25" s="36"/>
      <c r="L25" s="292" t="s">
        <v>41</v>
      </c>
      <c r="M25" s="292"/>
      <c r="N25" s="292"/>
      <c r="O25" s="292"/>
      <c r="W25" s="292" t="s">
        <v>42</v>
      </c>
      <c r="X25" s="292"/>
      <c r="Y25" s="292"/>
      <c r="Z25" s="292"/>
      <c r="AA25" s="292"/>
      <c r="AB25" s="292"/>
      <c r="AC25" s="292"/>
      <c r="AD25" s="292"/>
      <c r="AE25" s="292"/>
      <c r="AK25" s="292" t="s">
        <v>43</v>
      </c>
      <c r="AL25" s="292"/>
      <c r="AM25" s="292"/>
      <c r="AN25" s="292"/>
      <c r="AO25" s="292"/>
      <c r="AQ25" s="39"/>
    </row>
    <row r="26" spans="2:71" s="2" customFormat="1" ht="14.45" customHeight="1">
      <c r="B26" s="41"/>
      <c r="D26" s="42" t="s">
        <v>44</v>
      </c>
      <c r="F26" s="42" t="s">
        <v>45</v>
      </c>
      <c r="L26" s="278">
        <v>0.21</v>
      </c>
      <c r="M26" s="279"/>
      <c r="N26" s="279"/>
      <c r="O26" s="279"/>
      <c r="W26" s="282">
        <f>ROUND(AZ51,2)</f>
        <v>0</v>
      </c>
      <c r="X26" s="279"/>
      <c r="Y26" s="279"/>
      <c r="Z26" s="279"/>
      <c r="AA26" s="279"/>
      <c r="AB26" s="279"/>
      <c r="AC26" s="279"/>
      <c r="AD26" s="279"/>
      <c r="AE26" s="279"/>
      <c r="AK26" s="282">
        <f>ROUND(AV51,2)</f>
        <v>0</v>
      </c>
      <c r="AL26" s="279"/>
      <c r="AM26" s="279"/>
      <c r="AN26" s="279"/>
      <c r="AO26" s="279"/>
      <c r="AQ26" s="43"/>
    </row>
    <row r="27" spans="2:71" s="2" customFormat="1" ht="14.45" customHeight="1">
      <c r="B27" s="41"/>
      <c r="F27" s="42" t="s">
        <v>46</v>
      </c>
      <c r="L27" s="278">
        <v>0.15</v>
      </c>
      <c r="M27" s="279"/>
      <c r="N27" s="279"/>
      <c r="O27" s="279"/>
      <c r="W27" s="282">
        <f>ROUND(BA51,2)</f>
        <v>0</v>
      </c>
      <c r="X27" s="279"/>
      <c r="Y27" s="279"/>
      <c r="Z27" s="279"/>
      <c r="AA27" s="279"/>
      <c r="AB27" s="279"/>
      <c r="AC27" s="279"/>
      <c r="AD27" s="279"/>
      <c r="AE27" s="279"/>
      <c r="AK27" s="282">
        <f>ROUND(AW51,2)</f>
        <v>0</v>
      </c>
      <c r="AL27" s="279"/>
      <c r="AM27" s="279"/>
      <c r="AN27" s="279"/>
      <c r="AO27" s="279"/>
      <c r="AQ27" s="43"/>
    </row>
    <row r="28" spans="2:71" s="2" customFormat="1" ht="14.45" hidden="1" customHeight="1">
      <c r="B28" s="41"/>
      <c r="F28" s="42" t="s">
        <v>47</v>
      </c>
      <c r="L28" s="278">
        <v>0.21</v>
      </c>
      <c r="M28" s="279"/>
      <c r="N28" s="279"/>
      <c r="O28" s="279"/>
      <c r="W28" s="282">
        <f>ROUND(BB51,2)</f>
        <v>0</v>
      </c>
      <c r="X28" s="279"/>
      <c r="Y28" s="279"/>
      <c r="Z28" s="279"/>
      <c r="AA28" s="279"/>
      <c r="AB28" s="279"/>
      <c r="AC28" s="279"/>
      <c r="AD28" s="279"/>
      <c r="AE28" s="279"/>
      <c r="AK28" s="282">
        <v>0</v>
      </c>
      <c r="AL28" s="279"/>
      <c r="AM28" s="279"/>
      <c r="AN28" s="279"/>
      <c r="AO28" s="279"/>
      <c r="AQ28" s="43"/>
    </row>
    <row r="29" spans="2:71" s="2" customFormat="1" ht="14.45" hidden="1" customHeight="1">
      <c r="B29" s="41"/>
      <c r="F29" s="42" t="s">
        <v>48</v>
      </c>
      <c r="L29" s="278">
        <v>0.15</v>
      </c>
      <c r="M29" s="279"/>
      <c r="N29" s="279"/>
      <c r="O29" s="279"/>
      <c r="W29" s="282">
        <f>ROUND(BC51,2)</f>
        <v>0</v>
      </c>
      <c r="X29" s="279"/>
      <c r="Y29" s="279"/>
      <c r="Z29" s="279"/>
      <c r="AA29" s="279"/>
      <c r="AB29" s="279"/>
      <c r="AC29" s="279"/>
      <c r="AD29" s="279"/>
      <c r="AE29" s="279"/>
      <c r="AK29" s="282">
        <v>0</v>
      </c>
      <c r="AL29" s="279"/>
      <c r="AM29" s="279"/>
      <c r="AN29" s="279"/>
      <c r="AO29" s="279"/>
      <c r="AQ29" s="43"/>
    </row>
    <row r="30" spans="2:71" s="2" customFormat="1" ht="14.45" hidden="1" customHeight="1">
      <c r="B30" s="41"/>
      <c r="F30" s="42" t="s">
        <v>49</v>
      </c>
      <c r="L30" s="278">
        <v>0</v>
      </c>
      <c r="M30" s="279"/>
      <c r="N30" s="279"/>
      <c r="O30" s="279"/>
      <c r="W30" s="282">
        <f>ROUND(BD51,2)</f>
        <v>0</v>
      </c>
      <c r="X30" s="279"/>
      <c r="Y30" s="279"/>
      <c r="Z30" s="279"/>
      <c r="AA30" s="279"/>
      <c r="AB30" s="279"/>
      <c r="AC30" s="279"/>
      <c r="AD30" s="279"/>
      <c r="AE30" s="279"/>
      <c r="AK30" s="282">
        <v>0</v>
      </c>
      <c r="AL30" s="279"/>
      <c r="AM30" s="279"/>
      <c r="AN30" s="279"/>
      <c r="AO30" s="279"/>
      <c r="AQ30" s="43"/>
    </row>
    <row r="31" spans="2:71" s="1" customFormat="1" ht="6.95" customHeight="1">
      <c r="B31" s="36"/>
      <c r="AQ31" s="39"/>
    </row>
    <row r="32" spans="2:71" s="1" customFormat="1" ht="25.9" customHeight="1">
      <c r="B32" s="36"/>
      <c r="C32" s="44"/>
      <c r="D32" s="45" t="s">
        <v>50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7" t="s">
        <v>51</v>
      </c>
      <c r="U32" s="46"/>
      <c r="V32" s="46"/>
      <c r="W32" s="46"/>
      <c r="X32" s="283" t="s">
        <v>52</v>
      </c>
      <c r="Y32" s="284"/>
      <c r="Z32" s="284"/>
      <c r="AA32" s="284"/>
      <c r="AB32" s="284"/>
      <c r="AC32" s="46"/>
      <c r="AD32" s="46"/>
      <c r="AE32" s="46"/>
      <c r="AF32" s="46"/>
      <c r="AG32" s="46"/>
      <c r="AH32" s="46"/>
      <c r="AI32" s="46"/>
      <c r="AJ32" s="46"/>
      <c r="AK32" s="285">
        <f>SUM(AK23:AK30)</f>
        <v>0</v>
      </c>
      <c r="AL32" s="284"/>
      <c r="AM32" s="284"/>
      <c r="AN32" s="284"/>
      <c r="AO32" s="286"/>
      <c r="AP32" s="44"/>
      <c r="AQ32" s="48"/>
    </row>
    <row r="33" spans="2:56" s="1" customFormat="1" ht="6.95" customHeight="1">
      <c r="B33" s="36"/>
      <c r="AQ33" s="39"/>
    </row>
    <row r="34" spans="2:56" s="1" customFormat="1" ht="6.95" customHeight="1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1"/>
    </row>
    <row r="38" spans="2:56" s="1" customFormat="1" ht="6.95" customHeight="1"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36"/>
    </row>
    <row r="39" spans="2:56" s="1" customFormat="1" ht="36.950000000000003" customHeight="1">
      <c r="B39" s="36"/>
      <c r="C39" s="27" t="s">
        <v>53</v>
      </c>
      <c r="AR39" s="36"/>
    </row>
    <row r="40" spans="2:56" s="1" customFormat="1" ht="6.95" customHeight="1">
      <c r="B40" s="36"/>
      <c r="AR40" s="36"/>
    </row>
    <row r="41" spans="2:56" s="3" customFormat="1" ht="14.45" customHeight="1">
      <c r="B41" s="54"/>
      <c r="C41" s="33" t="s">
        <v>15</v>
      </c>
      <c r="L41" s="3" t="str">
        <f>K5</f>
        <v>ONP-r</v>
      </c>
      <c r="AR41" s="54"/>
    </row>
    <row r="42" spans="2:56" s="4" customFormat="1" ht="36.950000000000003" customHeight="1">
      <c r="B42" s="55"/>
      <c r="C42" s="56" t="s">
        <v>17</v>
      </c>
      <c r="L42" s="276" t="str">
        <f>K6</f>
        <v>Obnova Nolčova parku - revize</v>
      </c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7"/>
      <c r="AM42" s="277"/>
      <c r="AN42" s="277"/>
      <c r="AO42" s="277"/>
      <c r="AR42" s="55"/>
    </row>
    <row r="43" spans="2:56" s="1" customFormat="1" ht="6.95" customHeight="1">
      <c r="B43" s="36"/>
      <c r="AR43" s="36"/>
    </row>
    <row r="44" spans="2:56" s="1" customFormat="1" ht="15">
      <c r="B44" s="36"/>
      <c r="C44" s="33" t="s">
        <v>23</v>
      </c>
      <c r="L44" s="57" t="str">
        <f>IF(K8="","",K8)</f>
        <v>k.ú.643777 Horní Počernice Praha 20</v>
      </c>
      <c r="AI44" s="33" t="s">
        <v>25</v>
      </c>
      <c r="AM44" s="266">
        <f>IF(AN8= "","",AN8)</f>
        <v>44771</v>
      </c>
      <c r="AN44" s="266"/>
      <c r="AR44" s="36"/>
    </row>
    <row r="45" spans="2:56" s="1" customFormat="1" ht="6.95" customHeight="1">
      <c r="B45" s="36"/>
      <c r="AR45" s="36"/>
    </row>
    <row r="46" spans="2:56" s="1" customFormat="1" ht="15">
      <c r="B46" s="36"/>
      <c r="C46" s="33" t="s">
        <v>30</v>
      </c>
      <c r="L46" s="3" t="str">
        <f>IF(E11= "","",E11)</f>
        <v>Městská část Praha 20</v>
      </c>
      <c r="AI46" s="33" t="s">
        <v>36</v>
      </c>
      <c r="AM46" s="271" t="str">
        <f>IF(E17="","",E17)</f>
        <v>terra florida v.o.s.</v>
      </c>
      <c r="AN46" s="271"/>
      <c r="AO46" s="271"/>
      <c r="AP46" s="271"/>
      <c r="AR46" s="36"/>
      <c r="AS46" s="267" t="s">
        <v>54</v>
      </c>
      <c r="AT46" s="268"/>
      <c r="AU46" s="59"/>
      <c r="AV46" s="59"/>
      <c r="AW46" s="59"/>
      <c r="AX46" s="59"/>
      <c r="AY46" s="59"/>
      <c r="AZ46" s="59"/>
      <c r="BA46" s="59"/>
      <c r="BB46" s="59"/>
      <c r="BC46" s="59"/>
      <c r="BD46" s="60"/>
    </row>
    <row r="47" spans="2:56" s="1" customFormat="1" ht="15">
      <c r="B47" s="36"/>
      <c r="C47" s="33" t="s">
        <v>34</v>
      </c>
      <c r="L47" s="3" t="str">
        <f>IF(E14="","",E14)</f>
        <v xml:space="preserve"> </v>
      </c>
      <c r="AR47" s="36"/>
      <c r="AS47" s="269"/>
      <c r="AT47" s="270"/>
      <c r="BD47" s="61"/>
    </row>
    <row r="48" spans="2:56" s="1" customFormat="1" ht="10.9" customHeight="1">
      <c r="B48" s="36"/>
      <c r="AR48" s="36"/>
      <c r="AS48" s="269"/>
      <c r="AT48" s="270"/>
      <c r="BD48" s="61"/>
    </row>
    <row r="49" spans="1:91" s="1" customFormat="1" ht="29.25" customHeight="1">
      <c r="B49" s="36"/>
      <c r="C49" s="274" t="s">
        <v>55</v>
      </c>
      <c r="D49" s="273"/>
      <c r="E49" s="273"/>
      <c r="F49" s="273"/>
      <c r="G49" s="273"/>
      <c r="H49" s="62"/>
      <c r="I49" s="272" t="s">
        <v>56</v>
      </c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5" t="s">
        <v>57</v>
      </c>
      <c r="AH49" s="273"/>
      <c r="AI49" s="273"/>
      <c r="AJ49" s="273"/>
      <c r="AK49" s="273"/>
      <c r="AL49" s="273"/>
      <c r="AM49" s="273"/>
      <c r="AN49" s="272" t="s">
        <v>58</v>
      </c>
      <c r="AO49" s="273"/>
      <c r="AP49" s="273"/>
      <c r="AQ49" s="63" t="s">
        <v>59</v>
      </c>
      <c r="AR49" s="36"/>
      <c r="AS49" s="64" t="s">
        <v>60</v>
      </c>
      <c r="AT49" s="65" t="s">
        <v>61</v>
      </c>
      <c r="AU49" s="65" t="s">
        <v>62</v>
      </c>
      <c r="AV49" s="65" t="s">
        <v>63</v>
      </c>
      <c r="AW49" s="65" t="s">
        <v>64</v>
      </c>
      <c r="AX49" s="65" t="s">
        <v>65</v>
      </c>
      <c r="AY49" s="65" t="s">
        <v>66</v>
      </c>
      <c r="AZ49" s="65" t="s">
        <v>67</v>
      </c>
      <c r="BA49" s="65" t="s">
        <v>68</v>
      </c>
      <c r="BB49" s="65" t="s">
        <v>69</v>
      </c>
      <c r="BC49" s="65" t="s">
        <v>70</v>
      </c>
      <c r="BD49" s="66" t="s">
        <v>71</v>
      </c>
    </row>
    <row r="50" spans="1:91" s="1" customFormat="1" ht="10.9" customHeight="1">
      <c r="B50" s="36"/>
      <c r="AR50" s="36"/>
      <c r="AS50" s="67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60"/>
    </row>
    <row r="51" spans="1:91" s="4" customFormat="1" ht="32.450000000000003" customHeight="1">
      <c r="B51" s="55"/>
      <c r="C51" s="68" t="s">
        <v>72</v>
      </c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280">
        <f>ROUND(SUM(AG52:AG58),2)</f>
        <v>0</v>
      </c>
      <c r="AH51" s="280"/>
      <c r="AI51" s="280"/>
      <c r="AJ51" s="280"/>
      <c r="AK51" s="280"/>
      <c r="AL51" s="280"/>
      <c r="AM51" s="280"/>
      <c r="AN51" s="281">
        <f t="shared" ref="AN51:AN58" si="0">SUM(AG51,AT51)</f>
        <v>0</v>
      </c>
      <c r="AO51" s="281"/>
      <c r="AP51" s="281"/>
      <c r="AQ51" s="70" t="s">
        <v>5</v>
      </c>
      <c r="AR51" s="55"/>
      <c r="AS51" s="71">
        <f>ROUND(SUM(AS52:AS58),2)</f>
        <v>0</v>
      </c>
      <c r="AT51" s="72">
        <f t="shared" ref="AT51:AT58" si="1">ROUND(SUM(AV51:AW51),2)</f>
        <v>0</v>
      </c>
      <c r="AU51" s="73" t="e">
        <f>ROUND(SUM(AU52:AU58),5)</f>
        <v>#REF!</v>
      </c>
      <c r="AV51" s="72">
        <f>ROUND(AZ51*L26,2)</f>
        <v>0</v>
      </c>
      <c r="AW51" s="72">
        <f>ROUND(BA51*L27,2)</f>
        <v>0</v>
      </c>
      <c r="AX51" s="72">
        <f>ROUND(BB51*L26,2)</f>
        <v>0</v>
      </c>
      <c r="AY51" s="72">
        <f>ROUND(BC51*L27,2)</f>
        <v>0</v>
      </c>
      <c r="AZ51" s="72">
        <f>ROUND(SUM(AZ52:AZ58),2)</f>
        <v>0</v>
      </c>
      <c r="BA51" s="72">
        <f>ROUND(SUM(BA52:BA58),2)</f>
        <v>0</v>
      </c>
      <c r="BB51" s="72">
        <f>ROUND(SUM(BB52:BB58),2)</f>
        <v>0</v>
      </c>
      <c r="BC51" s="72">
        <f>ROUND(SUM(BC52:BC58),2)</f>
        <v>0</v>
      </c>
      <c r="BD51" s="74">
        <f>ROUND(SUM(BD52:BD58),2)</f>
        <v>0</v>
      </c>
      <c r="BS51" s="56" t="s">
        <v>73</v>
      </c>
      <c r="BT51" s="56" t="s">
        <v>74</v>
      </c>
      <c r="BU51" s="75" t="s">
        <v>75</v>
      </c>
      <c r="BV51" s="56" t="s">
        <v>76</v>
      </c>
      <c r="BW51" s="56" t="s">
        <v>7</v>
      </c>
      <c r="BX51" s="56" t="s">
        <v>77</v>
      </c>
      <c r="CL51" s="56" t="s">
        <v>20</v>
      </c>
    </row>
    <row r="52" spans="1:91" s="5" customFormat="1" ht="16.5" customHeight="1">
      <c r="A52" s="76" t="s">
        <v>78</v>
      </c>
      <c r="B52" s="77"/>
      <c r="C52" s="78"/>
      <c r="D52" s="265" t="s">
        <v>79</v>
      </c>
      <c r="E52" s="265"/>
      <c r="F52" s="265"/>
      <c r="G52" s="265"/>
      <c r="H52" s="265"/>
      <c r="I52" s="79"/>
      <c r="J52" s="265" t="s">
        <v>80</v>
      </c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3">
        <f>'SO-01 - Komunikace'!J27</f>
        <v>0</v>
      </c>
      <c r="AH52" s="264"/>
      <c r="AI52" s="264"/>
      <c r="AJ52" s="264"/>
      <c r="AK52" s="264"/>
      <c r="AL52" s="264"/>
      <c r="AM52" s="264"/>
      <c r="AN52" s="263">
        <f t="shared" si="0"/>
        <v>0</v>
      </c>
      <c r="AO52" s="264"/>
      <c r="AP52" s="264"/>
      <c r="AQ52" s="80" t="s">
        <v>81</v>
      </c>
      <c r="AR52" s="77"/>
      <c r="AS52" s="81">
        <v>0</v>
      </c>
      <c r="AT52" s="82">
        <f t="shared" si="1"/>
        <v>0</v>
      </c>
      <c r="AU52" s="83">
        <f>'SO-01 - Komunikace'!P88</f>
        <v>931.64256599999999</v>
      </c>
      <c r="AV52" s="82">
        <f>'SO-01 - Komunikace'!J30</f>
        <v>0</v>
      </c>
      <c r="AW52" s="82">
        <f>'SO-01 - Komunikace'!J31</f>
        <v>0</v>
      </c>
      <c r="AX52" s="82">
        <f>'SO-01 - Komunikace'!J32</f>
        <v>0</v>
      </c>
      <c r="AY52" s="82">
        <f>'SO-01 - Komunikace'!J33</f>
        <v>0</v>
      </c>
      <c r="AZ52" s="82">
        <f>'SO-01 - Komunikace'!F30</f>
        <v>0</v>
      </c>
      <c r="BA52" s="82">
        <f>'SO-01 - Komunikace'!F31</f>
        <v>0</v>
      </c>
      <c r="BB52" s="82">
        <f>'SO-01 - Komunikace'!F32</f>
        <v>0</v>
      </c>
      <c r="BC52" s="82">
        <f>'SO-01 - Komunikace'!F33</f>
        <v>0</v>
      </c>
      <c r="BD52" s="84">
        <f>'SO-01 - Komunikace'!F34</f>
        <v>0</v>
      </c>
      <c r="BT52" s="85" t="s">
        <v>82</v>
      </c>
      <c r="BV52" s="85" t="s">
        <v>76</v>
      </c>
      <c r="BW52" s="85" t="s">
        <v>83</v>
      </c>
      <c r="BX52" s="85" t="s">
        <v>7</v>
      </c>
      <c r="CL52" s="85" t="s">
        <v>20</v>
      </c>
      <c r="CM52" s="85" t="s">
        <v>84</v>
      </c>
    </row>
    <row r="53" spans="1:91" s="5" customFormat="1" ht="16.5" customHeight="1">
      <c r="A53" s="76" t="s">
        <v>78</v>
      </c>
      <c r="B53" s="77"/>
      <c r="C53" s="78"/>
      <c r="D53" s="265" t="s">
        <v>85</v>
      </c>
      <c r="E53" s="265"/>
      <c r="F53" s="265"/>
      <c r="G53" s="265"/>
      <c r="H53" s="265"/>
      <c r="I53" s="79"/>
      <c r="J53" s="265" t="s">
        <v>86</v>
      </c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3">
        <f>'SO-03 - Krajinářské úpravy'!J27</f>
        <v>0</v>
      </c>
      <c r="AH53" s="264"/>
      <c r="AI53" s="264"/>
      <c r="AJ53" s="264"/>
      <c r="AK53" s="264"/>
      <c r="AL53" s="264"/>
      <c r="AM53" s="264"/>
      <c r="AN53" s="263">
        <f t="shared" si="0"/>
        <v>0</v>
      </c>
      <c r="AO53" s="264"/>
      <c r="AP53" s="264"/>
      <c r="AQ53" s="80" t="s">
        <v>81</v>
      </c>
      <c r="AR53" s="77"/>
      <c r="AS53" s="81">
        <v>0</v>
      </c>
      <c r="AT53" s="82">
        <f t="shared" si="1"/>
        <v>0</v>
      </c>
      <c r="AU53" s="83" t="e">
        <f>'SO-03 - Krajinářské úpravy'!P85</f>
        <v>#REF!</v>
      </c>
      <c r="AV53" s="82">
        <f>'SO-03 - Krajinářské úpravy'!J30</f>
        <v>0</v>
      </c>
      <c r="AW53" s="82">
        <f>'SO-03 - Krajinářské úpravy'!J31</f>
        <v>0</v>
      </c>
      <c r="AX53" s="82">
        <f>'SO-03 - Krajinářské úpravy'!J32</f>
        <v>0</v>
      </c>
      <c r="AY53" s="82">
        <f>'SO-03 - Krajinářské úpravy'!J33</f>
        <v>0</v>
      </c>
      <c r="AZ53" s="82">
        <f>'SO-03 - Krajinářské úpravy'!F30</f>
        <v>0</v>
      </c>
      <c r="BA53" s="82">
        <f>'SO-03 - Krajinářské úpravy'!F31</f>
        <v>0</v>
      </c>
      <c r="BB53" s="82">
        <f>'SO-03 - Krajinářské úpravy'!F32</f>
        <v>0</v>
      </c>
      <c r="BC53" s="82">
        <f>'SO-03 - Krajinářské úpravy'!F33</f>
        <v>0</v>
      </c>
      <c r="BD53" s="84">
        <f>'SO-03 - Krajinářské úpravy'!F34</f>
        <v>0</v>
      </c>
      <c r="BT53" s="85" t="s">
        <v>82</v>
      </c>
      <c r="BV53" s="85" t="s">
        <v>76</v>
      </c>
      <c r="BW53" s="85" t="s">
        <v>87</v>
      </c>
      <c r="BX53" s="85" t="s">
        <v>7</v>
      </c>
      <c r="CL53" s="85" t="s">
        <v>20</v>
      </c>
      <c r="CM53" s="85" t="s">
        <v>84</v>
      </c>
    </row>
    <row r="54" spans="1:91" s="5" customFormat="1" ht="16.5" customHeight="1">
      <c r="A54" s="76" t="s">
        <v>78</v>
      </c>
      <c r="B54" s="77"/>
      <c r="C54" s="78"/>
      <c r="D54" s="265" t="s">
        <v>88</v>
      </c>
      <c r="E54" s="265"/>
      <c r="F54" s="265"/>
      <c r="G54" s="265"/>
      <c r="H54" s="265"/>
      <c r="I54" s="79"/>
      <c r="J54" s="265" t="s">
        <v>89</v>
      </c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3">
        <f>'SO-04 - Drobná architektura'!J27</f>
        <v>0</v>
      </c>
      <c r="AH54" s="264"/>
      <c r="AI54" s="264"/>
      <c r="AJ54" s="264"/>
      <c r="AK54" s="264"/>
      <c r="AL54" s="264"/>
      <c r="AM54" s="264"/>
      <c r="AN54" s="263">
        <f t="shared" si="0"/>
        <v>0</v>
      </c>
      <c r="AO54" s="264"/>
      <c r="AP54" s="264"/>
      <c r="AQ54" s="80" t="s">
        <v>81</v>
      </c>
      <c r="AR54" s="77"/>
      <c r="AS54" s="81">
        <v>0</v>
      </c>
      <c r="AT54" s="82">
        <f t="shared" si="1"/>
        <v>0</v>
      </c>
      <c r="AU54" s="83" t="e">
        <f>'SO-04 - Drobná architektura'!P78</f>
        <v>#REF!</v>
      </c>
      <c r="AV54" s="82">
        <f>'SO-04 - Drobná architektura'!J30</f>
        <v>0</v>
      </c>
      <c r="AW54" s="82">
        <f>'SO-04 - Drobná architektura'!J31</f>
        <v>0</v>
      </c>
      <c r="AX54" s="82">
        <f>'SO-04 - Drobná architektura'!J32</f>
        <v>0</v>
      </c>
      <c r="AY54" s="82">
        <f>'SO-04 - Drobná architektura'!J33</f>
        <v>0</v>
      </c>
      <c r="AZ54" s="82">
        <f>'SO-04 - Drobná architektura'!F30</f>
        <v>0</v>
      </c>
      <c r="BA54" s="82">
        <f>'SO-04 - Drobná architektura'!F31</f>
        <v>0</v>
      </c>
      <c r="BB54" s="82">
        <f>'SO-04 - Drobná architektura'!F32</f>
        <v>0</v>
      </c>
      <c r="BC54" s="82">
        <f>'SO-04 - Drobná architektura'!F33</f>
        <v>0</v>
      </c>
      <c r="BD54" s="84">
        <f>'SO-04 - Drobná architektura'!F34</f>
        <v>0</v>
      </c>
      <c r="BT54" s="85" t="s">
        <v>82</v>
      </c>
      <c r="BV54" s="85" t="s">
        <v>76</v>
      </c>
      <c r="BW54" s="85" t="s">
        <v>90</v>
      </c>
      <c r="BX54" s="85" t="s">
        <v>7</v>
      </c>
      <c r="CL54" s="85" t="s">
        <v>20</v>
      </c>
      <c r="CM54" s="85" t="s">
        <v>84</v>
      </c>
    </row>
    <row r="55" spans="1:91" s="5" customFormat="1" ht="16.5" customHeight="1">
      <c r="A55" s="76" t="s">
        <v>78</v>
      </c>
      <c r="B55" s="77"/>
      <c r="C55" s="78"/>
      <c r="D55" s="265" t="s">
        <v>91</v>
      </c>
      <c r="E55" s="265"/>
      <c r="F55" s="265"/>
      <c r="G55" s="265"/>
      <c r="H55" s="265"/>
      <c r="I55" s="79"/>
      <c r="J55" s="265" t="s">
        <v>92</v>
      </c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3">
        <f>'SO-05 - Zavlažování'!J27</f>
        <v>0</v>
      </c>
      <c r="AH55" s="264"/>
      <c r="AI55" s="264"/>
      <c r="AJ55" s="264"/>
      <c r="AK55" s="264"/>
      <c r="AL55" s="264"/>
      <c r="AM55" s="264"/>
      <c r="AN55" s="263">
        <f t="shared" si="0"/>
        <v>0</v>
      </c>
      <c r="AO55" s="264"/>
      <c r="AP55" s="264"/>
      <c r="AQ55" s="80" t="s">
        <v>81</v>
      </c>
      <c r="AR55" s="77"/>
      <c r="AS55" s="81">
        <v>0</v>
      </c>
      <c r="AT55" s="82">
        <f t="shared" si="1"/>
        <v>0</v>
      </c>
      <c r="AU55" s="83">
        <f>'SO-05 - Zavlažování'!P86</f>
        <v>0</v>
      </c>
      <c r="AV55" s="82">
        <f>'SO-05 - Zavlažování'!J30</f>
        <v>0</v>
      </c>
      <c r="AW55" s="82">
        <f>'SO-05 - Zavlažování'!J31</f>
        <v>0</v>
      </c>
      <c r="AX55" s="82">
        <f>'SO-05 - Zavlažování'!J32</f>
        <v>0</v>
      </c>
      <c r="AY55" s="82">
        <f>'SO-05 - Zavlažování'!J33</f>
        <v>0</v>
      </c>
      <c r="AZ55" s="82">
        <f>'SO-05 - Zavlažování'!F30</f>
        <v>0</v>
      </c>
      <c r="BA55" s="82">
        <f>'SO-05 - Zavlažování'!F31</f>
        <v>0</v>
      </c>
      <c r="BB55" s="82">
        <f>'SO-05 - Zavlažování'!F32</f>
        <v>0</v>
      </c>
      <c r="BC55" s="82">
        <f>'SO-05 - Zavlažování'!F33</f>
        <v>0</v>
      </c>
      <c r="BD55" s="84">
        <f>'SO-05 - Zavlažování'!F34</f>
        <v>0</v>
      </c>
      <c r="BT55" s="85" t="s">
        <v>82</v>
      </c>
      <c r="BV55" s="85" t="s">
        <v>76</v>
      </c>
      <c r="BW55" s="85" t="s">
        <v>93</v>
      </c>
      <c r="BX55" s="85" t="s">
        <v>7</v>
      </c>
      <c r="CL55" s="85" t="s">
        <v>20</v>
      </c>
      <c r="CM55" s="85" t="s">
        <v>84</v>
      </c>
    </row>
    <row r="56" spans="1:91" s="5" customFormat="1" ht="16.5" customHeight="1">
      <c r="A56" s="76" t="s">
        <v>78</v>
      </c>
      <c r="B56" s="77"/>
      <c r="C56" s="78"/>
      <c r="D56" s="265" t="s">
        <v>94</v>
      </c>
      <c r="E56" s="265"/>
      <c r="F56" s="265"/>
      <c r="G56" s="265"/>
      <c r="H56" s="265"/>
      <c r="I56" s="79"/>
      <c r="J56" s="265" t="s">
        <v>95</v>
      </c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3">
        <f>'SO-06 - Areálová přípojka'!J27</f>
        <v>0</v>
      </c>
      <c r="AH56" s="264"/>
      <c r="AI56" s="264"/>
      <c r="AJ56" s="264"/>
      <c r="AK56" s="264"/>
      <c r="AL56" s="264"/>
      <c r="AM56" s="264"/>
      <c r="AN56" s="263">
        <f t="shared" si="0"/>
        <v>0</v>
      </c>
      <c r="AO56" s="264"/>
      <c r="AP56" s="264"/>
      <c r="AQ56" s="80" t="s">
        <v>81</v>
      </c>
      <c r="AR56" s="77"/>
      <c r="AS56" s="81">
        <v>0</v>
      </c>
      <c r="AT56" s="82">
        <f t="shared" si="1"/>
        <v>0</v>
      </c>
      <c r="AU56" s="83">
        <f>'SO-06 - Areálová přípojka'!P80</f>
        <v>91.917099999999991</v>
      </c>
      <c r="AV56" s="82">
        <f>'SO-06 - Areálová přípojka'!J30</f>
        <v>0</v>
      </c>
      <c r="AW56" s="82">
        <f>'SO-06 - Areálová přípojka'!J31</f>
        <v>0</v>
      </c>
      <c r="AX56" s="82">
        <f>'SO-06 - Areálová přípojka'!J32</f>
        <v>0</v>
      </c>
      <c r="AY56" s="82">
        <f>'SO-06 - Areálová přípojka'!J33</f>
        <v>0</v>
      </c>
      <c r="AZ56" s="82">
        <f>'SO-06 - Areálová přípojka'!F30</f>
        <v>0</v>
      </c>
      <c r="BA56" s="82">
        <f>'SO-06 - Areálová přípojka'!F31</f>
        <v>0</v>
      </c>
      <c r="BB56" s="82">
        <f>'SO-06 - Areálová přípojka'!F32</f>
        <v>0</v>
      </c>
      <c r="BC56" s="82">
        <f>'SO-06 - Areálová přípojka'!F33</f>
        <v>0</v>
      </c>
      <c r="BD56" s="84">
        <f>'SO-06 - Areálová přípojka'!F34</f>
        <v>0</v>
      </c>
      <c r="BT56" s="85" t="s">
        <v>82</v>
      </c>
      <c r="BV56" s="85" t="s">
        <v>76</v>
      </c>
      <c r="BW56" s="85" t="s">
        <v>96</v>
      </c>
      <c r="BX56" s="85" t="s">
        <v>7</v>
      </c>
      <c r="CL56" s="85" t="s">
        <v>20</v>
      </c>
      <c r="CM56" s="85" t="s">
        <v>84</v>
      </c>
    </row>
    <row r="57" spans="1:91" s="5" customFormat="1" ht="16.5" customHeight="1">
      <c r="A57" s="76" t="s">
        <v>78</v>
      </c>
      <c r="B57" s="77"/>
      <c r="C57" s="78"/>
      <c r="D57" s="265" t="s">
        <v>73</v>
      </c>
      <c r="E57" s="265"/>
      <c r="F57" s="265"/>
      <c r="G57" s="265"/>
      <c r="H57" s="265"/>
      <c r="I57" s="79"/>
      <c r="J57" s="265" t="s">
        <v>97</v>
      </c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3">
        <f>'D - Demolice'!J27</f>
        <v>0</v>
      </c>
      <c r="AH57" s="264"/>
      <c r="AI57" s="264"/>
      <c r="AJ57" s="264"/>
      <c r="AK57" s="264"/>
      <c r="AL57" s="264"/>
      <c r="AM57" s="264"/>
      <c r="AN57" s="263">
        <f t="shared" si="0"/>
        <v>0</v>
      </c>
      <c r="AO57" s="264"/>
      <c r="AP57" s="264"/>
      <c r="AQ57" s="80" t="s">
        <v>81</v>
      </c>
      <c r="AR57" s="77"/>
      <c r="AS57" s="81">
        <v>0</v>
      </c>
      <c r="AT57" s="82">
        <f t="shared" si="1"/>
        <v>0</v>
      </c>
      <c r="AU57" s="83">
        <f>'D - Demolice'!P80</f>
        <v>12.891350000000001</v>
      </c>
      <c r="AV57" s="82">
        <f>'D - Demolice'!J30</f>
        <v>0</v>
      </c>
      <c r="AW57" s="82">
        <f>'D - Demolice'!J31</f>
        <v>0</v>
      </c>
      <c r="AX57" s="82">
        <f>'D - Demolice'!J32</f>
        <v>0</v>
      </c>
      <c r="AY57" s="82">
        <f>'D - Demolice'!J33</f>
        <v>0</v>
      </c>
      <c r="AZ57" s="82">
        <f>'D - Demolice'!F30</f>
        <v>0</v>
      </c>
      <c r="BA57" s="82">
        <f>'D - Demolice'!F31</f>
        <v>0</v>
      </c>
      <c r="BB57" s="82">
        <f>'D - Demolice'!F32</f>
        <v>0</v>
      </c>
      <c r="BC57" s="82">
        <f>'D - Demolice'!F33</f>
        <v>0</v>
      </c>
      <c r="BD57" s="84">
        <f>'D - Demolice'!F34</f>
        <v>0</v>
      </c>
      <c r="BT57" s="85" t="s">
        <v>82</v>
      </c>
      <c r="BV57" s="85" t="s">
        <v>76</v>
      </c>
      <c r="BW57" s="85" t="s">
        <v>98</v>
      </c>
      <c r="BX57" s="85" t="s">
        <v>7</v>
      </c>
      <c r="CL57" s="85" t="s">
        <v>20</v>
      </c>
      <c r="CM57" s="85" t="s">
        <v>84</v>
      </c>
    </row>
    <row r="58" spans="1:91" s="5" customFormat="1" ht="16.5" customHeight="1">
      <c r="A58" s="76" t="s">
        <v>78</v>
      </c>
      <c r="B58" s="77"/>
      <c r="C58" s="78"/>
      <c r="D58" s="265" t="s">
        <v>99</v>
      </c>
      <c r="E58" s="265"/>
      <c r="F58" s="265"/>
      <c r="G58" s="265"/>
      <c r="H58" s="265"/>
      <c r="I58" s="79"/>
      <c r="J58" s="265" t="s">
        <v>100</v>
      </c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3">
        <f>'VRN - Vedlejší rozpočtové...'!J27</f>
        <v>0</v>
      </c>
      <c r="AH58" s="264"/>
      <c r="AI58" s="264"/>
      <c r="AJ58" s="264"/>
      <c r="AK58" s="264"/>
      <c r="AL58" s="264"/>
      <c r="AM58" s="264"/>
      <c r="AN58" s="263">
        <f t="shared" si="0"/>
        <v>0</v>
      </c>
      <c r="AO58" s="264"/>
      <c r="AP58" s="264"/>
      <c r="AQ58" s="80" t="s">
        <v>81</v>
      </c>
      <c r="AR58" s="77"/>
      <c r="AS58" s="86">
        <v>0</v>
      </c>
      <c r="AT58" s="87">
        <f t="shared" si="1"/>
        <v>0</v>
      </c>
      <c r="AU58" s="88">
        <f>'VRN - Vedlejší rozpočtové...'!P80</f>
        <v>0</v>
      </c>
      <c r="AV58" s="87">
        <f>'VRN - Vedlejší rozpočtové...'!J30</f>
        <v>0</v>
      </c>
      <c r="AW58" s="87">
        <f>'VRN - Vedlejší rozpočtové...'!J31</f>
        <v>0</v>
      </c>
      <c r="AX58" s="87">
        <f>'VRN - Vedlejší rozpočtové...'!J32</f>
        <v>0</v>
      </c>
      <c r="AY58" s="87">
        <f>'VRN - Vedlejší rozpočtové...'!J33</f>
        <v>0</v>
      </c>
      <c r="AZ58" s="87">
        <f>'VRN - Vedlejší rozpočtové...'!F30</f>
        <v>0</v>
      </c>
      <c r="BA58" s="87">
        <f>'VRN - Vedlejší rozpočtové...'!F31</f>
        <v>0</v>
      </c>
      <c r="BB58" s="87">
        <f>'VRN - Vedlejší rozpočtové...'!F32</f>
        <v>0</v>
      </c>
      <c r="BC58" s="87">
        <f>'VRN - Vedlejší rozpočtové...'!F33</f>
        <v>0</v>
      </c>
      <c r="BD58" s="89">
        <f>'VRN - Vedlejší rozpočtové...'!F34</f>
        <v>0</v>
      </c>
      <c r="BT58" s="85" t="s">
        <v>82</v>
      </c>
      <c r="BV58" s="85" t="s">
        <v>76</v>
      </c>
      <c r="BW58" s="85" t="s">
        <v>101</v>
      </c>
      <c r="BX58" s="85" t="s">
        <v>7</v>
      </c>
      <c r="CL58" s="85" t="s">
        <v>20</v>
      </c>
      <c r="CM58" s="85" t="s">
        <v>84</v>
      </c>
    </row>
    <row r="59" spans="1:91" s="1" customFormat="1" ht="30" customHeight="1">
      <c r="B59" s="36"/>
      <c r="AR59" s="36"/>
    </row>
    <row r="60" spans="1:91" s="1" customFormat="1" ht="6.95" customHeight="1"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36"/>
    </row>
  </sheetData>
  <mergeCells count="63">
    <mergeCell ref="L25:O25"/>
    <mergeCell ref="L26:O26"/>
    <mergeCell ref="L27:O27"/>
    <mergeCell ref="L28:O28"/>
    <mergeCell ref="K5:AO5"/>
    <mergeCell ref="K6:AO6"/>
    <mergeCell ref="W28:AE28"/>
    <mergeCell ref="AK28:AO28"/>
    <mergeCell ref="AR2:BE2"/>
    <mergeCell ref="AN58:AP58"/>
    <mergeCell ref="AN56:AP56"/>
    <mergeCell ref="AN53:AP53"/>
    <mergeCell ref="AN54:AP54"/>
    <mergeCell ref="AN55:AP55"/>
    <mergeCell ref="AN57:AP57"/>
    <mergeCell ref="E20:AN20"/>
    <mergeCell ref="AK23:AO23"/>
    <mergeCell ref="W25:AE25"/>
    <mergeCell ref="AK25:AO25"/>
    <mergeCell ref="W26:AE26"/>
    <mergeCell ref="AK26:AO26"/>
    <mergeCell ref="L29:O29"/>
    <mergeCell ref="W27:AE27"/>
    <mergeCell ref="AK27:AO27"/>
    <mergeCell ref="AG55:AM55"/>
    <mergeCell ref="W29:AE29"/>
    <mergeCell ref="AK29:AO29"/>
    <mergeCell ref="W30:AE30"/>
    <mergeCell ref="AK30:AO30"/>
    <mergeCell ref="X32:AB32"/>
    <mergeCell ref="AK32:AO32"/>
    <mergeCell ref="AG58:AM58"/>
    <mergeCell ref="L42:AO42"/>
    <mergeCell ref="L30:O30"/>
    <mergeCell ref="D57:H57"/>
    <mergeCell ref="D52:H52"/>
    <mergeCell ref="D53:H53"/>
    <mergeCell ref="D54:H54"/>
    <mergeCell ref="D55:H55"/>
    <mergeCell ref="D56:H56"/>
    <mergeCell ref="AG57:AM57"/>
    <mergeCell ref="AG51:AM51"/>
    <mergeCell ref="AN51:AP51"/>
    <mergeCell ref="AN52:AP52"/>
    <mergeCell ref="AG52:AM52"/>
    <mergeCell ref="AG53:AM53"/>
    <mergeCell ref="AG54:AM54"/>
    <mergeCell ref="AG56:AM56"/>
    <mergeCell ref="D58:H58"/>
    <mergeCell ref="AM44:AN44"/>
    <mergeCell ref="AS46:AT48"/>
    <mergeCell ref="AM46:AP46"/>
    <mergeCell ref="AN49:AP49"/>
    <mergeCell ref="C49:G49"/>
    <mergeCell ref="I49:AF49"/>
    <mergeCell ref="AG49:AM49"/>
    <mergeCell ref="J52:AF52"/>
    <mergeCell ref="J53:AF53"/>
    <mergeCell ref="J54:AF54"/>
    <mergeCell ref="J55:AF55"/>
    <mergeCell ref="J56:AF56"/>
    <mergeCell ref="J57:AF57"/>
    <mergeCell ref="J58:AF58"/>
  </mergeCells>
  <hyperlinks>
    <hyperlink ref="K1:S1" location="C2" display="1) Rekapitulace stavby" xr:uid="{00000000-0004-0000-0000-000000000000}"/>
    <hyperlink ref="W1:AI1" location="C51" display="2) Rekapitulace objektů stavby a soupisů prací" xr:uid="{00000000-0004-0000-0000-000001000000}"/>
    <hyperlink ref="A52" location="'SO-01 - Komunikace'!C2" display="/" xr:uid="{00000000-0004-0000-0000-000002000000}"/>
    <hyperlink ref="A53" location="'SO-03 - Krajinářské úpravy'!C2" display="/" xr:uid="{00000000-0004-0000-0000-000004000000}"/>
    <hyperlink ref="A54" location="'SO-04 - Drobná architektura'!C2" display="/" xr:uid="{00000000-0004-0000-0000-000005000000}"/>
    <hyperlink ref="A55" location="'SO-05 - Zavlažování'!C2" display="/" xr:uid="{00000000-0004-0000-0000-000006000000}"/>
    <hyperlink ref="A56" location="'SO-06 - Areálová přípojka'!C2" display="/" xr:uid="{00000000-0004-0000-0000-000007000000}"/>
    <hyperlink ref="A57" location="'D - Demolice'!C2" display="/" xr:uid="{00000000-0004-0000-0000-000008000000}"/>
    <hyperlink ref="A58" location="'VRN - Vedlejší rozpočtové...'!C2" display="/" xr:uid="{00000000-0004-0000-0000-000009000000}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248"/>
  <sheetViews>
    <sheetView showGridLines="0" workbookViewId="0">
      <pane ySplit="1" topLeftCell="A2" activePane="bottomLeft" state="frozen"/>
      <selection pane="bottomLeft" activeCell="J12" sqref="J1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6"/>
      <c r="C1" s="16"/>
      <c r="D1" s="17" t="s">
        <v>1</v>
      </c>
      <c r="E1" s="16"/>
      <c r="F1" s="90" t="s">
        <v>102</v>
      </c>
      <c r="G1" s="299" t="s">
        <v>103</v>
      </c>
      <c r="H1" s="299"/>
      <c r="I1" s="16"/>
      <c r="J1" s="90" t="s">
        <v>104</v>
      </c>
      <c r="K1" s="17" t="s">
        <v>105</v>
      </c>
      <c r="L1" s="90" t="s">
        <v>106</v>
      </c>
      <c r="M1" s="90"/>
      <c r="N1" s="90"/>
      <c r="O1" s="90"/>
      <c r="P1" s="90"/>
      <c r="Q1" s="90"/>
      <c r="R1" s="90"/>
      <c r="S1" s="90"/>
      <c r="T1" s="90"/>
      <c r="U1" s="91"/>
      <c r="V1" s="9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287" t="s">
        <v>8</v>
      </c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22" t="s">
        <v>83</v>
      </c>
    </row>
    <row r="3" spans="1:70" ht="6.95" customHeight="1">
      <c r="B3" s="23"/>
      <c r="C3" s="24"/>
      <c r="D3" s="24"/>
      <c r="E3" s="24"/>
      <c r="F3" s="24"/>
      <c r="G3" s="24"/>
      <c r="H3" s="24"/>
      <c r="I3" s="24"/>
      <c r="J3" s="24"/>
      <c r="K3" s="25"/>
      <c r="AT3" s="22" t="s">
        <v>84</v>
      </c>
    </row>
    <row r="4" spans="1:70" ht="36.950000000000003" customHeight="1">
      <c r="B4" s="26"/>
      <c r="D4" s="27" t="s">
        <v>107</v>
      </c>
      <c r="K4" s="28"/>
      <c r="M4" s="29" t="s">
        <v>13</v>
      </c>
      <c r="AT4" s="22" t="s">
        <v>6</v>
      </c>
    </row>
    <row r="5" spans="1:70" ht="6.95" customHeight="1">
      <c r="B5" s="26"/>
      <c r="K5" s="28"/>
    </row>
    <row r="6" spans="1:70" ht="15">
      <c r="B6" s="26"/>
      <c r="D6" s="33" t="s">
        <v>17</v>
      </c>
      <c r="K6" s="28"/>
    </row>
    <row r="7" spans="1:70" ht="16.5" customHeight="1">
      <c r="B7" s="26"/>
      <c r="E7" s="296" t="str">
        <f>'Rekapitulace stavby'!K6</f>
        <v>Obnova Nolčova parku - revize</v>
      </c>
      <c r="F7" s="297"/>
      <c r="G7" s="297"/>
      <c r="H7" s="297"/>
      <c r="K7" s="28"/>
    </row>
    <row r="8" spans="1:70" s="1" customFormat="1" ht="15">
      <c r="B8" s="36"/>
      <c r="D8" s="33" t="s">
        <v>108</v>
      </c>
      <c r="K8" s="39"/>
    </row>
    <row r="9" spans="1:70" s="1" customFormat="1" ht="36.950000000000003" customHeight="1">
      <c r="B9" s="36"/>
      <c r="E9" s="276" t="s">
        <v>109</v>
      </c>
      <c r="F9" s="298"/>
      <c r="G9" s="298"/>
      <c r="H9" s="298"/>
      <c r="K9" s="39"/>
    </row>
    <row r="10" spans="1:70" s="1" customFormat="1">
      <c r="B10" s="36"/>
      <c r="K10" s="39"/>
    </row>
    <row r="11" spans="1:70" s="1" customFormat="1" ht="14.45" customHeight="1">
      <c r="B11" s="36"/>
      <c r="D11" s="33" t="s">
        <v>19</v>
      </c>
      <c r="F11" s="31" t="s">
        <v>20</v>
      </c>
      <c r="I11" s="33" t="s">
        <v>21</v>
      </c>
      <c r="J11" s="31" t="s">
        <v>5</v>
      </c>
      <c r="K11" s="39"/>
    </row>
    <row r="12" spans="1:70" s="1" customFormat="1" ht="14.45" customHeight="1">
      <c r="B12" s="36"/>
      <c r="D12" s="33" t="s">
        <v>23</v>
      </c>
      <c r="F12" s="31" t="s">
        <v>24</v>
      </c>
      <c r="I12" s="33" t="s">
        <v>25</v>
      </c>
      <c r="J12" s="58">
        <v>44771</v>
      </c>
      <c r="K12" s="39"/>
    </row>
    <row r="13" spans="1:70" s="1" customFormat="1" ht="10.9" customHeight="1">
      <c r="B13" s="36"/>
      <c r="K13" s="39"/>
    </row>
    <row r="14" spans="1:70" s="1" customFormat="1" ht="14.45" customHeight="1">
      <c r="B14" s="36"/>
      <c r="D14" s="33" t="s">
        <v>30</v>
      </c>
      <c r="I14" s="33" t="s">
        <v>31</v>
      </c>
      <c r="J14" s="31" t="s">
        <v>5</v>
      </c>
      <c r="K14" s="39"/>
    </row>
    <row r="15" spans="1:70" s="1" customFormat="1" ht="18" customHeight="1">
      <c r="B15" s="36"/>
      <c r="E15" s="31" t="s">
        <v>32</v>
      </c>
      <c r="I15" s="33" t="s">
        <v>33</v>
      </c>
      <c r="J15" s="31" t="s">
        <v>5</v>
      </c>
      <c r="K15" s="39"/>
    </row>
    <row r="16" spans="1:70" s="1" customFormat="1" ht="6.95" customHeight="1">
      <c r="B16" s="36"/>
      <c r="K16" s="39"/>
    </row>
    <row r="17" spans="2:11" s="1" customFormat="1" ht="14.45" customHeight="1">
      <c r="B17" s="36"/>
      <c r="D17" s="33" t="s">
        <v>34</v>
      </c>
      <c r="I17" s="33" t="s">
        <v>31</v>
      </c>
      <c r="J17" s="31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6"/>
      <c r="E18" s="31" t="str">
        <f>IF('Rekapitulace stavby'!E14="Vyplň údaj","",IF('Rekapitulace stavby'!E14="","",'Rekapitulace stavby'!E14))</f>
        <v xml:space="preserve"> </v>
      </c>
      <c r="I18" s="33" t="s">
        <v>33</v>
      </c>
      <c r="J18" s="31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6"/>
      <c r="K19" s="39"/>
    </row>
    <row r="20" spans="2:11" s="1" customFormat="1" ht="14.45" customHeight="1">
      <c r="B20" s="36"/>
      <c r="D20" s="33" t="s">
        <v>36</v>
      </c>
      <c r="I20" s="33" t="s">
        <v>31</v>
      </c>
      <c r="J20" s="31" t="s">
        <v>5</v>
      </c>
      <c r="K20" s="39"/>
    </row>
    <row r="21" spans="2:11" s="1" customFormat="1" ht="18" customHeight="1">
      <c r="B21" s="36"/>
      <c r="E21" s="31" t="s">
        <v>37</v>
      </c>
      <c r="I21" s="33" t="s">
        <v>33</v>
      </c>
      <c r="J21" s="31" t="s">
        <v>5</v>
      </c>
      <c r="K21" s="39"/>
    </row>
    <row r="22" spans="2:11" s="1" customFormat="1" ht="6.95" customHeight="1">
      <c r="B22" s="36"/>
      <c r="K22" s="39"/>
    </row>
    <row r="23" spans="2:11" s="1" customFormat="1" ht="14.45" customHeight="1">
      <c r="B23" s="36"/>
      <c r="D23" s="33" t="s">
        <v>39</v>
      </c>
      <c r="K23" s="39"/>
    </row>
    <row r="24" spans="2:11" s="6" customFormat="1" ht="16.5" customHeight="1">
      <c r="B24" s="92"/>
      <c r="E24" s="289" t="s">
        <v>5</v>
      </c>
      <c r="F24" s="289"/>
      <c r="G24" s="289"/>
      <c r="H24" s="289"/>
      <c r="K24" s="93"/>
    </row>
    <row r="25" spans="2:11" s="1" customFormat="1" ht="6.95" customHeight="1">
      <c r="B25" s="36"/>
      <c r="K25" s="39"/>
    </row>
    <row r="26" spans="2:11" s="1" customFormat="1" ht="6.95" customHeight="1">
      <c r="B26" s="36"/>
      <c r="D26" s="59"/>
      <c r="E26" s="59"/>
      <c r="F26" s="59"/>
      <c r="G26" s="59"/>
      <c r="H26" s="59"/>
      <c r="I26" s="59"/>
      <c r="J26" s="59"/>
      <c r="K26" s="94"/>
    </row>
    <row r="27" spans="2:11" s="1" customFormat="1" ht="25.35" customHeight="1">
      <c r="B27" s="36"/>
      <c r="D27" s="95" t="s">
        <v>40</v>
      </c>
      <c r="J27" s="96">
        <f>ROUND(J88,2)</f>
        <v>0</v>
      </c>
      <c r="K27" s="39"/>
    </row>
    <row r="28" spans="2:11" s="1" customFormat="1" ht="6.95" customHeight="1">
      <c r="B28" s="36"/>
      <c r="D28" s="59"/>
      <c r="E28" s="59"/>
      <c r="F28" s="59"/>
      <c r="G28" s="59"/>
      <c r="H28" s="59"/>
      <c r="I28" s="59"/>
      <c r="J28" s="59"/>
      <c r="K28" s="94"/>
    </row>
    <row r="29" spans="2:11" s="1" customFormat="1" ht="14.45" customHeight="1">
      <c r="B29" s="36"/>
      <c r="F29" s="40" t="s">
        <v>42</v>
      </c>
      <c r="I29" s="40" t="s">
        <v>41</v>
      </c>
      <c r="J29" s="40" t="s">
        <v>43</v>
      </c>
      <c r="K29" s="39"/>
    </row>
    <row r="30" spans="2:11" s="1" customFormat="1" ht="14.45" customHeight="1">
      <c r="B30" s="36"/>
      <c r="D30" s="42" t="s">
        <v>44</v>
      </c>
      <c r="E30" s="42" t="s">
        <v>45</v>
      </c>
      <c r="F30" s="97">
        <f>ROUND(SUM(BE88:BE247), 2)</f>
        <v>0</v>
      </c>
      <c r="I30" s="98">
        <v>0.21</v>
      </c>
      <c r="J30" s="97">
        <f>ROUND(ROUND((SUM(BE88:BE247)), 2)*I30, 2)</f>
        <v>0</v>
      </c>
      <c r="K30" s="39"/>
    </row>
    <row r="31" spans="2:11" s="1" customFormat="1" ht="14.45" customHeight="1">
      <c r="B31" s="36"/>
      <c r="E31" s="42" t="s">
        <v>46</v>
      </c>
      <c r="F31" s="97">
        <f>ROUND(SUM(BF88:BF247), 2)</f>
        <v>0</v>
      </c>
      <c r="I31" s="98">
        <v>0.15</v>
      </c>
      <c r="J31" s="97">
        <f>ROUND(ROUND((SUM(BF88:BF247)), 2)*I31, 2)</f>
        <v>0</v>
      </c>
      <c r="K31" s="39"/>
    </row>
    <row r="32" spans="2:11" s="1" customFormat="1" ht="14.45" hidden="1" customHeight="1">
      <c r="B32" s="36"/>
      <c r="E32" s="42" t="s">
        <v>47</v>
      </c>
      <c r="F32" s="97">
        <f>ROUND(SUM(BG88:BG247), 2)</f>
        <v>0</v>
      </c>
      <c r="I32" s="98">
        <v>0.21</v>
      </c>
      <c r="J32" s="97">
        <v>0</v>
      </c>
      <c r="K32" s="39"/>
    </row>
    <row r="33" spans="2:11" s="1" customFormat="1" ht="14.45" hidden="1" customHeight="1">
      <c r="B33" s="36"/>
      <c r="E33" s="42" t="s">
        <v>48</v>
      </c>
      <c r="F33" s="97">
        <f>ROUND(SUM(BH88:BH247), 2)</f>
        <v>0</v>
      </c>
      <c r="I33" s="98">
        <v>0.15</v>
      </c>
      <c r="J33" s="97">
        <v>0</v>
      </c>
      <c r="K33" s="39"/>
    </row>
    <row r="34" spans="2:11" s="1" customFormat="1" ht="14.45" hidden="1" customHeight="1">
      <c r="B34" s="36"/>
      <c r="E34" s="42" t="s">
        <v>49</v>
      </c>
      <c r="F34" s="97">
        <f>ROUND(SUM(BI88:BI247), 2)</f>
        <v>0</v>
      </c>
      <c r="I34" s="98">
        <v>0</v>
      </c>
      <c r="J34" s="97">
        <v>0</v>
      </c>
      <c r="K34" s="39"/>
    </row>
    <row r="35" spans="2:11" s="1" customFormat="1" ht="6.95" customHeight="1">
      <c r="B35" s="36"/>
      <c r="K35" s="39"/>
    </row>
    <row r="36" spans="2:11" s="1" customFormat="1" ht="25.35" customHeight="1">
      <c r="B36" s="36"/>
      <c r="C36" s="99"/>
      <c r="D36" s="100" t="s">
        <v>50</v>
      </c>
      <c r="E36" s="62"/>
      <c r="F36" s="62"/>
      <c r="G36" s="101" t="s">
        <v>51</v>
      </c>
      <c r="H36" s="102" t="s">
        <v>52</v>
      </c>
      <c r="I36" s="62"/>
      <c r="J36" s="103">
        <f>SUM(J27:J34)</f>
        <v>0</v>
      </c>
      <c r="K36" s="104"/>
    </row>
    <row r="37" spans="2:11" s="1" customFormat="1" ht="14.45" customHeight="1">
      <c r="B37" s="49"/>
      <c r="C37" s="50"/>
      <c r="D37" s="50"/>
      <c r="E37" s="50"/>
      <c r="F37" s="50"/>
      <c r="G37" s="50"/>
      <c r="H37" s="50"/>
      <c r="I37" s="50"/>
      <c r="J37" s="50"/>
      <c r="K37" s="51"/>
    </row>
    <row r="41" spans="2:11" s="1" customFormat="1" ht="6.95" customHeight="1">
      <c r="B41" s="52"/>
      <c r="C41" s="53"/>
      <c r="D41" s="53"/>
      <c r="E41" s="53"/>
      <c r="F41" s="53"/>
      <c r="G41" s="53"/>
      <c r="H41" s="53"/>
      <c r="I41" s="53"/>
      <c r="J41" s="53"/>
      <c r="K41" s="105"/>
    </row>
    <row r="42" spans="2:11" s="1" customFormat="1" ht="36.950000000000003" customHeight="1">
      <c r="B42" s="36"/>
      <c r="C42" s="27" t="s">
        <v>110</v>
      </c>
      <c r="K42" s="39"/>
    </row>
    <row r="43" spans="2:11" s="1" customFormat="1" ht="6.95" customHeight="1">
      <c r="B43" s="36"/>
      <c r="K43" s="39"/>
    </row>
    <row r="44" spans="2:11" s="1" customFormat="1" ht="14.45" customHeight="1">
      <c r="B44" s="36"/>
      <c r="C44" s="33" t="s">
        <v>17</v>
      </c>
      <c r="K44" s="39"/>
    </row>
    <row r="45" spans="2:11" s="1" customFormat="1" ht="16.5" customHeight="1">
      <c r="B45" s="36"/>
      <c r="E45" s="296" t="str">
        <f>E7</f>
        <v>Obnova Nolčova parku - revize</v>
      </c>
      <c r="F45" s="297"/>
      <c r="G45" s="297"/>
      <c r="H45" s="297"/>
      <c r="K45" s="39"/>
    </row>
    <row r="46" spans="2:11" s="1" customFormat="1" ht="14.45" customHeight="1">
      <c r="B46" s="36"/>
      <c r="C46" s="33" t="s">
        <v>108</v>
      </c>
      <c r="K46" s="39"/>
    </row>
    <row r="47" spans="2:11" s="1" customFormat="1" ht="17.25" customHeight="1">
      <c r="B47" s="36"/>
      <c r="E47" s="276" t="str">
        <f>E9</f>
        <v>SO-01 - Komunikace</v>
      </c>
      <c r="F47" s="298"/>
      <c r="G47" s="298"/>
      <c r="H47" s="298"/>
      <c r="K47" s="39"/>
    </row>
    <row r="48" spans="2:11" s="1" customFormat="1" ht="6.95" customHeight="1">
      <c r="B48" s="36"/>
      <c r="K48" s="39"/>
    </row>
    <row r="49" spans="2:47" s="1" customFormat="1" ht="18" customHeight="1">
      <c r="B49" s="36"/>
      <c r="C49" s="33" t="s">
        <v>23</v>
      </c>
      <c r="F49" s="31" t="str">
        <f>F12</f>
        <v>k.ú.643777 Horní Počernice Praha 20</v>
      </c>
      <c r="I49" s="33" t="s">
        <v>25</v>
      </c>
      <c r="J49" s="58">
        <f>IF(J12="","",J12)</f>
        <v>44771</v>
      </c>
      <c r="K49" s="39"/>
    </row>
    <row r="50" spans="2:47" s="1" customFormat="1" ht="6.95" customHeight="1">
      <c r="B50" s="36"/>
      <c r="K50" s="39"/>
    </row>
    <row r="51" spans="2:47" s="1" customFormat="1" ht="15">
      <c r="B51" s="36"/>
      <c r="C51" s="33" t="s">
        <v>30</v>
      </c>
      <c r="F51" s="31" t="str">
        <f>E15</f>
        <v>Městská část Praha 20</v>
      </c>
      <c r="I51" s="33" t="s">
        <v>36</v>
      </c>
      <c r="J51" s="289" t="str">
        <f>E21</f>
        <v>terra florida v.o.s.</v>
      </c>
      <c r="K51" s="39"/>
    </row>
    <row r="52" spans="2:47" s="1" customFormat="1" ht="14.45" customHeight="1">
      <c r="B52" s="36"/>
      <c r="C52" s="33" t="s">
        <v>34</v>
      </c>
      <c r="F52" s="31" t="str">
        <f>IF(E18="","",E18)</f>
        <v xml:space="preserve"> </v>
      </c>
      <c r="J52" s="295"/>
      <c r="K52" s="39"/>
    </row>
    <row r="53" spans="2:47" s="1" customFormat="1" ht="10.35" customHeight="1">
      <c r="B53" s="36"/>
      <c r="K53" s="39"/>
    </row>
    <row r="54" spans="2:47" s="1" customFormat="1" ht="29.25" customHeight="1">
      <c r="B54" s="36"/>
      <c r="C54" s="106" t="s">
        <v>111</v>
      </c>
      <c r="D54" s="99"/>
      <c r="E54" s="99"/>
      <c r="F54" s="99"/>
      <c r="G54" s="99"/>
      <c r="H54" s="99"/>
      <c r="I54" s="99"/>
      <c r="J54" s="107" t="s">
        <v>112</v>
      </c>
      <c r="K54" s="108"/>
    </row>
    <row r="55" spans="2:47" s="1" customFormat="1" ht="10.35" customHeight="1">
      <c r="B55" s="36"/>
      <c r="K55" s="39"/>
    </row>
    <row r="56" spans="2:47" s="1" customFormat="1" ht="29.25" customHeight="1">
      <c r="B56" s="36"/>
      <c r="C56" s="109" t="s">
        <v>113</v>
      </c>
      <c r="J56" s="96">
        <f>J88</f>
        <v>0</v>
      </c>
      <c r="K56" s="39"/>
      <c r="AU56" s="22" t="s">
        <v>114</v>
      </c>
    </row>
    <row r="57" spans="2:47" s="7" customFormat="1" ht="24.95" customHeight="1">
      <c r="B57" s="110"/>
      <c r="D57" s="111" t="s">
        <v>115</v>
      </c>
      <c r="E57" s="112"/>
      <c r="F57" s="112"/>
      <c r="G57" s="112"/>
      <c r="H57" s="112"/>
      <c r="I57" s="112"/>
      <c r="J57" s="113">
        <f>J89</f>
        <v>0</v>
      </c>
      <c r="K57" s="114"/>
    </row>
    <row r="58" spans="2:47" s="8" customFormat="1" ht="19.899999999999999" customHeight="1">
      <c r="B58" s="115"/>
      <c r="D58" s="116" t="s">
        <v>116</v>
      </c>
      <c r="E58" s="117"/>
      <c r="F58" s="117"/>
      <c r="G58" s="117"/>
      <c r="H58" s="117"/>
      <c r="I58" s="117"/>
      <c r="J58" s="118">
        <f>J90</f>
        <v>0</v>
      </c>
      <c r="K58" s="119"/>
    </row>
    <row r="59" spans="2:47" s="8" customFormat="1" ht="14.85" customHeight="1">
      <c r="B59" s="115"/>
      <c r="D59" s="116" t="s">
        <v>117</v>
      </c>
      <c r="E59" s="117"/>
      <c r="F59" s="117"/>
      <c r="G59" s="117"/>
      <c r="H59" s="117"/>
      <c r="I59" s="117"/>
      <c r="J59" s="118">
        <f>J91</f>
        <v>0</v>
      </c>
      <c r="K59" s="119"/>
    </row>
    <row r="60" spans="2:47" s="8" customFormat="1" ht="14.85" customHeight="1">
      <c r="B60" s="115"/>
      <c r="D60" s="116" t="s">
        <v>118</v>
      </c>
      <c r="E60" s="117"/>
      <c r="F60" s="117"/>
      <c r="G60" s="117"/>
      <c r="H60" s="117"/>
      <c r="I60" s="117"/>
      <c r="J60" s="118">
        <f>J146</f>
        <v>0</v>
      </c>
      <c r="K60" s="119"/>
    </row>
    <row r="61" spans="2:47" s="8" customFormat="1" ht="19.899999999999999" customHeight="1">
      <c r="B61" s="115"/>
      <c r="D61" s="116" t="s">
        <v>119</v>
      </c>
      <c r="E61" s="117"/>
      <c r="F61" s="117"/>
      <c r="G61" s="117"/>
      <c r="H61" s="117"/>
      <c r="I61" s="117"/>
      <c r="J61" s="118">
        <f>J156</f>
        <v>0</v>
      </c>
      <c r="K61" s="119"/>
    </row>
    <row r="62" spans="2:47" s="8" customFormat="1" ht="19.899999999999999" customHeight="1">
      <c r="B62" s="115"/>
      <c r="D62" s="116" t="s">
        <v>120</v>
      </c>
      <c r="E62" s="117"/>
      <c r="F62" s="117"/>
      <c r="G62" s="117"/>
      <c r="H62" s="117"/>
      <c r="I62" s="117"/>
      <c r="J62" s="118">
        <f>J165</f>
        <v>0</v>
      </c>
      <c r="K62" s="119"/>
    </row>
    <row r="63" spans="2:47" s="8" customFormat="1" ht="19.899999999999999" customHeight="1">
      <c r="B63" s="115"/>
      <c r="D63" s="116" t="s">
        <v>121</v>
      </c>
      <c r="E63" s="117"/>
      <c r="F63" s="117"/>
      <c r="G63" s="117"/>
      <c r="H63" s="117"/>
      <c r="I63" s="117"/>
      <c r="J63" s="118">
        <f>J189</f>
        <v>0</v>
      </c>
      <c r="K63" s="119"/>
    </row>
    <row r="64" spans="2:47" s="8" customFormat="1" ht="14.85" customHeight="1">
      <c r="B64" s="115"/>
      <c r="D64" s="116" t="s">
        <v>122</v>
      </c>
      <c r="E64" s="117"/>
      <c r="F64" s="117"/>
      <c r="G64" s="117"/>
      <c r="H64" s="117"/>
      <c r="I64" s="117"/>
      <c r="J64" s="118">
        <f>J190</f>
        <v>0</v>
      </c>
      <c r="K64" s="119"/>
    </row>
    <row r="65" spans="2:12" s="8" customFormat="1" ht="14.85" customHeight="1">
      <c r="B65" s="115"/>
      <c r="D65" s="116" t="s">
        <v>123</v>
      </c>
      <c r="E65" s="117"/>
      <c r="F65" s="117"/>
      <c r="G65" s="117"/>
      <c r="H65" s="117"/>
      <c r="I65" s="117"/>
      <c r="J65" s="118">
        <f>J207</f>
        <v>0</v>
      </c>
      <c r="K65" s="119"/>
    </row>
    <row r="66" spans="2:12" s="8" customFormat="1" ht="14.85" customHeight="1">
      <c r="B66" s="115"/>
      <c r="D66" s="116" t="s">
        <v>124</v>
      </c>
      <c r="E66" s="117"/>
      <c r="F66" s="117"/>
      <c r="G66" s="117"/>
      <c r="H66" s="117"/>
      <c r="I66" s="117"/>
      <c r="J66" s="118">
        <f>J214</f>
        <v>0</v>
      </c>
      <c r="K66" s="119"/>
    </row>
    <row r="67" spans="2:12" s="8" customFormat="1" ht="14.85" customHeight="1">
      <c r="B67" s="115"/>
      <c r="D67" s="116" t="s">
        <v>125</v>
      </c>
      <c r="E67" s="117"/>
      <c r="F67" s="117"/>
      <c r="G67" s="117"/>
      <c r="H67" s="117"/>
      <c r="I67" s="117"/>
      <c r="J67" s="118">
        <f>J232</f>
        <v>0</v>
      </c>
      <c r="K67" s="119"/>
    </row>
    <row r="68" spans="2:12" s="8" customFormat="1" ht="14.85" customHeight="1">
      <c r="B68" s="115"/>
      <c r="D68" s="116" t="s">
        <v>126</v>
      </c>
      <c r="E68" s="117"/>
      <c r="F68" s="117"/>
      <c r="G68" s="117"/>
      <c r="H68" s="117"/>
      <c r="I68" s="117"/>
      <c r="J68" s="118">
        <f>J245</f>
        <v>0</v>
      </c>
      <c r="K68" s="119"/>
    </row>
    <row r="69" spans="2:12" s="1" customFormat="1" ht="21.75" customHeight="1">
      <c r="B69" s="36"/>
      <c r="K69" s="39"/>
    </row>
    <row r="70" spans="2:12" s="1" customFormat="1" ht="6.95" customHeight="1">
      <c r="B70" s="49"/>
      <c r="C70" s="50"/>
      <c r="D70" s="50"/>
      <c r="E70" s="50"/>
      <c r="F70" s="50"/>
      <c r="G70" s="50"/>
      <c r="H70" s="50"/>
      <c r="I70" s="50"/>
      <c r="J70" s="50"/>
      <c r="K70" s="51"/>
    </row>
    <row r="74" spans="2:12" s="1" customFormat="1" ht="6.95" customHeight="1"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36"/>
    </row>
    <row r="75" spans="2:12" s="1" customFormat="1" ht="36.950000000000003" customHeight="1">
      <c r="B75" s="36"/>
      <c r="C75" s="27" t="s">
        <v>127</v>
      </c>
      <c r="L75" s="36"/>
    </row>
    <row r="76" spans="2:12" s="1" customFormat="1" ht="6.95" customHeight="1">
      <c r="B76" s="36"/>
      <c r="L76" s="36"/>
    </row>
    <row r="77" spans="2:12" s="1" customFormat="1" ht="14.45" customHeight="1">
      <c r="B77" s="36"/>
      <c r="C77" s="33" t="s">
        <v>17</v>
      </c>
      <c r="L77" s="36"/>
    </row>
    <row r="78" spans="2:12" s="1" customFormat="1" ht="16.5" customHeight="1">
      <c r="B78" s="36"/>
      <c r="E78" s="296" t="str">
        <f>E7</f>
        <v>Obnova Nolčova parku - revize</v>
      </c>
      <c r="F78" s="297"/>
      <c r="G78" s="297"/>
      <c r="H78" s="297"/>
      <c r="L78" s="36"/>
    </row>
    <row r="79" spans="2:12" s="1" customFormat="1" ht="14.45" customHeight="1">
      <c r="B79" s="36"/>
      <c r="C79" s="33" t="s">
        <v>108</v>
      </c>
      <c r="L79" s="36"/>
    </row>
    <row r="80" spans="2:12" s="1" customFormat="1" ht="17.25" customHeight="1">
      <c r="B80" s="36"/>
      <c r="E80" s="276" t="str">
        <f>E9</f>
        <v>SO-01 - Komunikace</v>
      </c>
      <c r="F80" s="298"/>
      <c r="G80" s="298"/>
      <c r="H80" s="298"/>
      <c r="L80" s="36"/>
    </row>
    <row r="81" spans="2:65" s="1" customFormat="1" ht="6.95" customHeight="1">
      <c r="B81" s="36"/>
      <c r="L81" s="36"/>
    </row>
    <row r="82" spans="2:65" s="1" customFormat="1" ht="18" customHeight="1">
      <c r="B82" s="36"/>
      <c r="C82" s="33" t="s">
        <v>23</v>
      </c>
      <c r="F82" s="31" t="str">
        <f>F12</f>
        <v>k.ú.643777 Horní Počernice Praha 20</v>
      </c>
      <c r="I82" s="33" t="s">
        <v>25</v>
      </c>
      <c r="J82" s="58">
        <f>IF(J12="","",J12)</f>
        <v>44771</v>
      </c>
      <c r="L82" s="36"/>
    </row>
    <row r="83" spans="2:65" s="1" customFormat="1" ht="6.95" customHeight="1">
      <c r="B83" s="36"/>
      <c r="L83" s="36"/>
    </row>
    <row r="84" spans="2:65" s="1" customFormat="1" ht="15">
      <c r="B84" s="36"/>
      <c r="C84" s="33" t="s">
        <v>30</v>
      </c>
      <c r="F84" s="31" t="str">
        <f>E15</f>
        <v>Městská část Praha 20</v>
      </c>
      <c r="I84" s="33" t="s">
        <v>36</v>
      </c>
      <c r="J84" s="31" t="str">
        <f>E21</f>
        <v>terra florida v.o.s.</v>
      </c>
      <c r="L84" s="36"/>
    </row>
    <row r="85" spans="2:65" s="1" customFormat="1" ht="14.45" customHeight="1">
      <c r="B85" s="36"/>
      <c r="C85" s="33" t="s">
        <v>34</v>
      </c>
      <c r="F85" s="31" t="str">
        <f>IF(E18="","",E18)</f>
        <v xml:space="preserve"> </v>
      </c>
      <c r="L85" s="36"/>
    </row>
    <row r="86" spans="2:65" s="1" customFormat="1" ht="10.35" customHeight="1">
      <c r="B86" s="36"/>
      <c r="L86" s="36"/>
    </row>
    <row r="87" spans="2:65" s="9" customFormat="1" ht="29.25" customHeight="1">
      <c r="B87" s="120"/>
      <c r="C87" s="121" t="s">
        <v>128</v>
      </c>
      <c r="D87" s="122" t="s">
        <v>59</v>
      </c>
      <c r="E87" s="122" t="s">
        <v>55</v>
      </c>
      <c r="F87" s="122" t="s">
        <v>129</v>
      </c>
      <c r="G87" s="122" t="s">
        <v>130</v>
      </c>
      <c r="H87" s="122" t="s">
        <v>131</v>
      </c>
      <c r="I87" s="122" t="s">
        <v>132</v>
      </c>
      <c r="J87" s="122" t="s">
        <v>112</v>
      </c>
      <c r="K87" s="123" t="s">
        <v>133</v>
      </c>
      <c r="L87" s="120"/>
      <c r="M87" s="64" t="s">
        <v>134</v>
      </c>
      <c r="N87" s="65" t="s">
        <v>44</v>
      </c>
      <c r="O87" s="65" t="s">
        <v>135</v>
      </c>
      <c r="P87" s="65" t="s">
        <v>136</v>
      </c>
      <c r="Q87" s="65" t="s">
        <v>137</v>
      </c>
      <c r="R87" s="65" t="s">
        <v>138</v>
      </c>
      <c r="S87" s="65" t="s">
        <v>139</v>
      </c>
      <c r="T87" s="66" t="s">
        <v>140</v>
      </c>
    </row>
    <row r="88" spans="2:65" s="1" customFormat="1" ht="29.25" customHeight="1">
      <c r="B88" s="36"/>
      <c r="C88" s="68" t="s">
        <v>113</v>
      </c>
      <c r="J88" s="124">
        <f>J89</f>
        <v>0</v>
      </c>
      <c r="L88" s="36"/>
      <c r="M88" s="67"/>
      <c r="N88" s="59"/>
      <c r="O88" s="59"/>
      <c r="P88" s="125">
        <f>P89</f>
        <v>931.64256599999999</v>
      </c>
      <c r="Q88" s="59"/>
      <c r="R88" s="125">
        <f>R89</f>
        <v>228.26770910000002</v>
      </c>
      <c r="S88" s="59"/>
      <c r="T88" s="126">
        <f>T89</f>
        <v>1.8885000000000001</v>
      </c>
      <c r="AT88" s="22" t="s">
        <v>73</v>
      </c>
      <c r="AU88" s="22" t="s">
        <v>114</v>
      </c>
      <c r="BK88" s="127">
        <f>BK89</f>
        <v>0</v>
      </c>
    </row>
    <row r="89" spans="2:65" s="10" customFormat="1" ht="37.35" customHeight="1">
      <c r="B89" s="128"/>
      <c r="D89" s="129" t="s">
        <v>73</v>
      </c>
      <c r="E89" s="130" t="s">
        <v>141</v>
      </c>
      <c r="F89" s="130" t="s">
        <v>142</v>
      </c>
      <c r="J89" s="131">
        <f>J90+J156+J165+J189</f>
        <v>0</v>
      </c>
      <c r="L89" s="128"/>
      <c r="M89" s="132"/>
      <c r="P89" s="133">
        <f>P90+P156+P165+P189</f>
        <v>931.64256599999999</v>
      </c>
      <c r="R89" s="133">
        <f>R90+R156+R165+R189</f>
        <v>228.26770910000002</v>
      </c>
      <c r="T89" s="134">
        <f>T90+T156+T165+T189</f>
        <v>1.8885000000000001</v>
      </c>
      <c r="AR89" s="129" t="s">
        <v>82</v>
      </c>
      <c r="AT89" s="135" t="s">
        <v>73</v>
      </c>
      <c r="AU89" s="135" t="s">
        <v>74</v>
      </c>
      <c r="AY89" s="129" t="s">
        <v>143</v>
      </c>
      <c r="BK89" s="136">
        <f>BK90+BK156+BK165+BK189</f>
        <v>0</v>
      </c>
    </row>
    <row r="90" spans="2:65" s="10" customFormat="1" ht="19.899999999999999" customHeight="1">
      <c r="B90" s="128"/>
      <c r="D90" s="129" t="s">
        <v>73</v>
      </c>
      <c r="E90" s="137" t="s">
        <v>82</v>
      </c>
      <c r="F90" s="137" t="s">
        <v>144</v>
      </c>
      <c r="J90" s="138">
        <f>J91+J146</f>
        <v>0</v>
      </c>
      <c r="L90" s="128"/>
      <c r="M90" s="132"/>
      <c r="P90" s="133">
        <f>P91+P146</f>
        <v>316.53991299999996</v>
      </c>
      <c r="R90" s="133">
        <f>R91+R146</f>
        <v>0</v>
      </c>
      <c r="T90" s="134">
        <f>T91+T146</f>
        <v>1.8885000000000001</v>
      </c>
      <c r="AR90" s="129" t="s">
        <v>82</v>
      </c>
      <c r="AT90" s="135" t="s">
        <v>73</v>
      </c>
      <c r="AU90" s="135" t="s">
        <v>82</v>
      </c>
      <c r="AY90" s="129" t="s">
        <v>143</v>
      </c>
      <c r="BK90" s="136">
        <f>BK91+BK146</f>
        <v>0</v>
      </c>
    </row>
    <row r="91" spans="2:65" s="10" customFormat="1" ht="14.85" customHeight="1">
      <c r="B91" s="128"/>
      <c r="D91" s="129" t="s">
        <v>73</v>
      </c>
      <c r="E91" s="137" t="s">
        <v>145</v>
      </c>
      <c r="F91" s="137" t="s">
        <v>144</v>
      </c>
      <c r="J91" s="138">
        <f>J92+J95+J98+J101+J104+J108+J111+J117+J120+J126+J132+J135+J136+J139+J142</f>
        <v>0</v>
      </c>
      <c r="L91" s="128"/>
      <c r="M91" s="132"/>
      <c r="P91" s="133">
        <f>SUM(P92:P145)</f>
        <v>292.22821299999998</v>
      </c>
      <c r="R91" s="133">
        <f>SUM(R92:R145)</f>
        <v>0</v>
      </c>
      <c r="T91" s="134">
        <f>SUM(T92:T145)</f>
        <v>1.8885000000000001</v>
      </c>
      <c r="AR91" s="129" t="s">
        <v>82</v>
      </c>
      <c r="AT91" s="135" t="s">
        <v>73</v>
      </c>
      <c r="AU91" s="135" t="s">
        <v>84</v>
      </c>
      <c r="AY91" s="129" t="s">
        <v>143</v>
      </c>
      <c r="BK91" s="136">
        <f>SUM(BK92:BK145)</f>
        <v>0</v>
      </c>
    </row>
    <row r="92" spans="2:65" s="1" customFormat="1" ht="16.5" customHeight="1">
      <c r="B92" s="139"/>
      <c r="C92" s="140" t="s">
        <v>82</v>
      </c>
      <c r="D92" s="140" t="s">
        <v>146</v>
      </c>
      <c r="E92" s="141" t="s">
        <v>147</v>
      </c>
      <c r="F92" s="142" t="s">
        <v>148</v>
      </c>
      <c r="G92" s="143" t="s">
        <v>149</v>
      </c>
      <c r="H92" s="144">
        <v>0.75</v>
      </c>
      <c r="I92" s="145"/>
      <c r="J92" s="145">
        <v>0</v>
      </c>
      <c r="K92" s="142" t="s">
        <v>150</v>
      </c>
      <c r="L92" s="36"/>
      <c r="M92" s="146" t="s">
        <v>5</v>
      </c>
      <c r="N92" s="147" t="s">
        <v>45</v>
      </c>
      <c r="O92" s="148">
        <v>0.27200000000000002</v>
      </c>
      <c r="P92" s="148">
        <f>O92*H92</f>
        <v>0.20400000000000001</v>
      </c>
      <c r="Q92" s="148">
        <v>0</v>
      </c>
      <c r="R92" s="148">
        <f>Q92*H92</f>
        <v>0</v>
      </c>
      <c r="S92" s="148">
        <v>0.26</v>
      </c>
      <c r="T92" s="149">
        <f>S92*H92</f>
        <v>0.19500000000000001</v>
      </c>
      <c r="AR92" s="22" t="s">
        <v>151</v>
      </c>
      <c r="AT92" s="22" t="s">
        <v>146</v>
      </c>
      <c r="AU92" s="22" t="s">
        <v>152</v>
      </c>
      <c r="AY92" s="22" t="s">
        <v>143</v>
      </c>
      <c r="BE92" s="150">
        <f>IF(N92="základní",J92,0)</f>
        <v>0</v>
      </c>
      <c r="BF92" s="150">
        <f>IF(N92="snížená",J92,0)</f>
        <v>0</v>
      </c>
      <c r="BG92" s="150">
        <f>IF(N92="zákl. přenesená",J92,0)</f>
        <v>0</v>
      </c>
      <c r="BH92" s="150">
        <f>IF(N92="sníž. přenesená",J92,0)</f>
        <v>0</v>
      </c>
      <c r="BI92" s="150">
        <f>IF(N92="nulová",J92,0)</f>
        <v>0</v>
      </c>
      <c r="BJ92" s="22" t="s">
        <v>82</v>
      </c>
      <c r="BK92" s="150">
        <f>ROUND(I92*H92,2)</f>
        <v>0</v>
      </c>
      <c r="BL92" s="22" t="s">
        <v>151</v>
      </c>
      <c r="BM92" s="22" t="s">
        <v>153</v>
      </c>
    </row>
    <row r="93" spans="2:65" s="11" customFormat="1" ht="27">
      <c r="B93" s="151"/>
      <c r="D93" s="152" t="s">
        <v>154</v>
      </c>
      <c r="E93" s="153" t="s">
        <v>5</v>
      </c>
      <c r="F93" s="154" t="s">
        <v>155</v>
      </c>
      <c r="H93" s="153" t="s">
        <v>5</v>
      </c>
      <c r="L93" s="151"/>
      <c r="M93" s="155"/>
      <c r="T93" s="156"/>
      <c r="AT93" s="153" t="s">
        <v>154</v>
      </c>
      <c r="AU93" s="153" t="s">
        <v>152</v>
      </c>
      <c r="AV93" s="11" t="s">
        <v>82</v>
      </c>
      <c r="AW93" s="11" t="s">
        <v>38</v>
      </c>
      <c r="AX93" s="11" t="s">
        <v>74</v>
      </c>
      <c r="AY93" s="153" t="s">
        <v>143</v>
      </c>
    </row>
    <row r="94" spans="2:65" s="12" customFormat="1">
      <c r="B94" s="157"/>
      <c r="D94" s="152" t="s">
        <v>154</v>
      </c>
      <c r="E94" s="158" t="s">
        <v>5</v>
      </c>
      <c r="F94" s="159" t="s">
        <v>156</v>
      </c>
      <c r="H94" s="160">
        <v>0.75</v>
      </c>
      <c r="L94" s="157"/>
      <c r="M94" s="161"/>
      <c r="T94" s="162"/>
      <c r="AT94" s="158" t="s">
        <v>154</v>
      </c>
      <c r="AU94" s="158" t="s">
        <v>152</v>
      </c>
      <c r="AV94" s="12" t="s">
        <v>84</v>
      </c>
      <c r="AW94" s="12" t="s">
        <v>38</v>
      </c>
      <c r="AX94" s="12" t="s">
        <v>82</v>
      </c>
      <c r="AY94" s="158" t="s">
        <v>143</v>
      </c>
    </row>
    <row r="95" spans="2:65" s="1" customFormat="1" ht="16.5" customHeight="1">
      <c r="B95" s="139"/>
      <c r="C95" s="140" t="s">
        <v>84</v>
      </c>
      <c r="D95" s="140" t="s">
        <v>146</v>
      </c>
      <c r="E95" s="141" t="s">
        <v>157</v>
      </c>
      <c r="F95" s="142" t="s">
        <v>158</v>
      </c>
      <c r="G95" s="143" t="s">
        <v>149</v>
      </c>
      <c r="H95" s="144">
        <v>0.75</v>
      </c>
      <c r="I95" s="145"/>
      <c r="J95" s="145">
        <v>0</v>
      </c>
      <c r="K95" s="142" t="s">
        <v>150</v>
      </c>
      <c r="L95" s="36"/>
      <c r="M95" s="146" t="s">
        <v>5</v>
      </c>
      <c r="N95" s="147" t="s">
        <v>45</v>
      </c>
      <c r="O95" s="148">
        <v>0.69499999999999995</v>
      </c>
      <c r="P95" s="148">
        <f>O95*H95</f>
        <v>0.52124999999999999</v>
      </c>
      <c r="Q95" s="148">
        <v>0</v>
      </c>
      <c r="R95" s="148">
        <f>Q95*H95</f>
        <v>0</v>
      </c>
      <c r="S95" s="148">
        <v>0.28999999999999998</v>
      </c>
      <c r="T95" s="149">
        <f>S95*H95</f>
        <v>0.21749999999999997</v>
      </c>
      <c r="AR95" s="22" t="s">
        <v>151</v>
      </c>
      <c r="AT95" s="22" t="s">
        <v>146</v>
      </c>
      <c r="AU95" s="22" t="s">
        <v>152</v>
      </c>
      <c r="AY95" s="22" t="s">
        <v>143</v>
      </c>
      <c r="BE95" s="150">
        <f>IF(N95="základní",J95,0)</f>
        <v>0</v>
      </c>
      <c r="BF95" s="150">
        <f>IF(N95="snížená",J95,0)</f>
        <v>0</v>
      </c>
      <c r="BG95" s="150">
        <f>IF(N95="zákl. přenesená",J95,0)</f>
        <v>0</v>
      </c>
      <c r="BH95" s="150">
        <f>IF(N95="sníž. přenesená",J95,0)</f>
        <v>0</v>
      </c>
      <c r="BI95" s="150">
        <f>IF(N95="nulová",J95,0)</f>
        <v>0</v>
      </c>
      <c r="BJ95" s="22" t="s">
        <v>82</v>
      </c>
      <c r="BK95" s="150">
        <f>ROUND(I95*H95,2)</f>
        <v>0</v>
      </c>
      <c r="BL95" s="22" t="s">
        <v>151</v>
      </c>
      <c r="BM95" s="22" t="s">
        <v>159</v>
      </c>
    </row>
    <row r="96" spans="2:65" s="11" customFormat="1" ht="27">
      <c r="B96" s="151"/>
      <c r="D96" s="152" t="s">
        <v>154</v>
      </c>
      <c r="E96" s="153" t="s">
        <v>5</v>
      </c>
      <c r="F96" s="154" t="s">
        <v>160</v>
      </c>
      <c r="H96" s="153" t="s">
        <v>5</v>
      </c>
      <c r="L96" s="151"/>
      <c r="M96" s="155"/>
      <c r="T96" s="156"/>
      <c r="AT96" s="153" t="s">
        <v>154</v>
      </c>
      <c r="AU96" s="153" t="s">
        <v>152</v>
      </c>
      <c r="AV96" s="11" t="s">
        <v>82</v>
      </c>
      <c r="AW96" s="11" t="s">
        <v>38</v>
      </c>
      <c r="AX96" s="11" t="s">
        <v>74</v>
      </c>
      <c r="AY96" s="153" t="s">
        <v>143</v>
      </c>
    </row>
    <row r="97" spans="2:65" s="12" customFormat="1">
      <c r="B97" s="157"/>
      <c r="D97" s="152" t="s">
        <v>154</v>
      </c>
      <c r="E97" s="158" t="s">
        <v>5</v>
      </c>
      <c r="F97" s="159" t="s">
        <v>156</v>
      </c>
      <c r="H97" s="160">
        <v>0.75</v>
      </c>
      <c r="L97" s="157"/>
      <c r="M97" s="161"/>
      <c r="T97" s="162"/>
      <c r="AT97" s="158" t="s">
        <v>154</v>
      </c>
      <c r="AU97" s="158" t="s">
        <v>152</v>
      </c>
      <c r="AV97" s="12" t="s">
        <v>84</v>
      </c>
      <c r="AW97" s="12" t="s">
        <v>38</v>
      </c>
      <c r="AX97" s="12" t="s">
        <v>82</v>
      </c>
      <c r="AY97" s="158" t="s">
        <v>143</v>
      </c>
    </row>
    <row r="98" spans="2:65" s="1" customFormat="1" ht="16.5" customHeight="1">
      <c r="B98" s="139"/>
      <c r="C98" s="140" t="s">
        <v>152</v>
      </c>
      <c r="D98" s="140" t="s">
        <v>146</v>
      </c>
      <c r="E98" s="141" t="s">
        <v>161</v>
      </c>
      <c r="F98" s="142" t="s">
        <v>162</v>
      </c>
      <c r="G98" s="143" t="s">
        <v>163</v>
      </c>
      <c r="H98" s="144">
        <v>7.2</v>
      </c>
      <c r="I98" s="145"/>
      <c r="J98" s="145">
        <v>0</v>
      </c>
      <c r="K98" s="142" t="s">
        <v>150</v>
      </c>
      <c r="L98" s="36"/>
      <c r="M98" s="146" t="s">
        <v>5</v>
      </c>
      <c r="N98" s="147" t="s">
        <v>45</v>
      </c>
      <c r="O98" s="148">
        <v>0.13300000000000001</v>
      </c>
      <c r="P98" s="148">
        <f>O98*H98</f>
        <v>0.95760000000000012</v>
      </c>
      <c r="Q98" s="148">
        <v>0</v>
      </c>
      <c r="R98" s="148">
        <f>Q98*H98</f>
        <v>0</v>
      </c>
      <c r="S98" s="148">
        <v>0.20499999999999999</v>
      </c>
      <c r="T98" s="149">
        <f>S98*H98</f>
        <v>1.476</v>
      </c>
      <c r="AR98" s="22" t="s">
        <v>151</v>
      </c>
      <c r="AT98" s="22" t="s">
        <v>146</v>
      </c>
      <c r="AU98" s="22" t="s">
        <v>152</v>
      </c>
      <c r="AY98" s="22" t="s">
        <v>143</v>
      </c>
      <c r="BE98" s="150">
        <f>IF(N98="základní",J98,0)</f>
        <v>0</v>
      </c>
      <c r="BF98" s="150">
        <f>IF(N98="snížená",J98,0)</f>
        <v>0</v>
      </c>
      <c r="BG98" s="150">
        <f>IF(N98="zákl. přenesená",J98,0)</f>
        <v>0</v>
      </c>
      <c r="BH98" s="150">
        <f>IF(N98="sníž. přenesená",J98,0)</f>
        <v>0</v>
      </c>
      <c r="BI98" s="150">
        <f>IF(N98="nulová",J98,0)</f>
        <v>0</v>
      </c>
      <c r="BJ98" s="22" t="s">
        <v>82</v>
      </c>
      <c r="BK98" s="150">
        <f>ROUND(I98*H98,2)</f>
        <v>0</v>
      </c>
      <c r="BL98" s="22" t="s">
        <v>151</v>
      </c>
      <c r="BM98" s="22" t="s">
        <v>164</v>
      </c>
    </row>
    <row r="99" spans="2:65" s="11" customFormat="1" ht="27">
      <c r="B99" s="151"/>
      <c r="D99" s="152" t="s">
        <v>154</v>
      </c>
      <c r="E99" s="153" t="s">
        <v>5</v>
      </c>
      <c r="F99" s="154" t="s">
        <v>165</v>
      </c>
      <c r="H99" s="153" t="s">
        <v>5</v>
      </c>
      <c r="L99" s="151"/>
      <c r="M99" s="155"/>
      <c r="T99" s="156"/>
      <c r="AT99" s="153" t="s">
        <v>154</v>
      </c>
      <c r="AU99" s="153" t="s">
        <v>152</v>
      </c>
      <c r="AV99" s="11" t="s">
        <v>82</v>
      </c>
      <c r="AW99" s="11" t="s">
        <v>38</v>
      </c>
      <c r="AX99" s="11" t="s">
        <v>74</v>
      </c>
      <c r="AY99" s="153" t="s">
        <v>143</v>
      </c>
    </row>
    <row r="100" spans="2:65" s="12" customFormat="1">
      <c r="B100" s="157"/>
      <c r="D100" s="152" t="s">
        <v>154</v>
      </c>
      <c r="E100" s="158" t="s">
        <v>5</v>
      </c>
      <c r="F100" s="159" t="s">
        <v>166</v>
      </c>
      <c r="H100" s="160">
        <v>7.2</v>
      </c>
      <c r="L100" s="157"/>
      <c r="M100" s="161"/>
      <c r="T100" s="162"/>
      <c r="AT100" s="158" t="s">
        <v>154</v>
      </c>
      <c r="AU100" s="158" t="s">
        <v>152</v>
      </c>
      <c r="AV100" s="12" t="s">
        <v>84</v>
      </c>
      <c r="AW100" s="12" t="s">
        <v>38</v>
      </c>
      <c r="AX100" s="12" t="s">
        <v>82</v>
      </c>
      <c r="AY100" s="158" t="s">
        <v>143</v>
      </c>
    </row>
    <row r="101" spans="2:65" s="1" customFormat="1" ht="16.5" customHeight="1">
      <c r="B101" s="139"/>
      <c r="C101" s="140" t="s">
        <v>151</v>
      </c>
      <c r="D101" s="140" t="s">
        <v>146</v>
      </c>
      <c r="E101" s="141" t="s">
        <v>167</v>
      </c>
      <c r="F101" s="142" t="s">
        <v>168</v>
      </c>
      <c r="G101" s="143" t="s">
        <v>169</v>
      </c>
      <c r="H101" s="144">
        <v>19.448</v>
      </c>
      <c r="I101" s="145"/>
      <c r="J101" s="145">
        <v>0</v>
      </c>
      <c r="K101" s="142" t="s">
        <v>150</v>
      </c>
      <c r="L101" s="36"/>
      <c r="M101" s="146" t="s">
        <v>5</v>
      </c>
      <c r="N101" s="147" t="s">
        <v>45</v>
      </c>
      <c r="O101" s="148">
        <v>0.20300000000000001</v>
      </c>
      <c r="P101" s="148">
        <f>O101*H101</f>
        <v>3.9479440000000006</v>
      </c>
      <c r="Q101" s="148">
        <v>0</v>
      </c>
      <c r="R101" s="148">
        <f>Q101*H101</f>
        <v>0</v>
      </c>
      <c r="S101" s="148">
        <v>0</v>
      </c>
      <c r="T101" s="149">
        <f>S101*H101</f>
        <v>0</v>
      </c>
      <c r="AR101" s="22" t="s">
        <v>151</v>
      </c>
      <c r="AT101" s="22" t="s">
        <v>146</v>
      </c>
      <c r="AU101" s="22" t="s">
        <v>152</v>
      </c>
      <c r="AY101" s="22" t="s">
        <v>143</v>
      </c>
      <c r="BE101" s="150">
        <f>IF(N101="základní",J101,0)</f>
        <v>0</v>
      </c>
      <c r="BF101" s="150">
        <f>IF(N101="snížená",J101,0)</f>
        <v>0</v>
      </c>
      <c r="BG101" s="150">
        <f>IF(N101="zákl. přenesená",J101,0)</f>
        <v>0</v>
      </c>
      <c r="BH101" s="150">
        <f>IF(N101="sníž. přenesená",J101,0)</f>
        <v>0</v>
      </c>
      <c r="BI101" s="150">
        <f>IF(N101="nulová",J101,0)</f>
        <v>0</v>
      </c>
      <c r="BJ101" s="22" t="s">
        <v>82</v>
      </c>
      <c r="BK101" s="150">
        <f>ROUND(I101*H101,2)</f>
        <v>0</v>
      </c>
      <c r="BL101" s="22" t="s">
        <v>151</v>
      </c>
      <c r="BM101" s="22" t="s">
        <v>170</v>
      </c>
    </row>
    <row r="102" spans="2:65" s="11" customFormat="1">
      <c r="B102" s="151"/>
      <c r="D102" s="152" t="s">
        <v>154</v>
      </c>
      <c r="E102" s="153" t="s">
        <v>5</v>
      </c>
      <c r="F102" s="154" t="s">
        <v>171</v>
      </c>
      <c r="H102" s="153" t="s">
        <v>5</v>
      </c>
      <c r="L102" s="151"/>
      <c r="M102" s="155"/>
      <c r="T102" s="156"/>
      <c r="AT102" s="153" t="s">
        <v>154</v>
      </c>
      <c r="AU102" s="153" t="s">
        <v>152</v>
      </c>
      <c r="AV102" s="11" t="s">
        <v>82</v>
      </c>
      <c r="AW102" s="11" t="s">
        <v>38</v>
      </c>
      <c r="AX102" s="11" t="s">
        <v>74</v>
      </c>
      <c r="AY102" s="153" t="s">
        <v>143</v>
      </c>
    </row>
    <row r="103" spans="2:65" s="12" customFormat="1">
      <c r="B103" s="157"/>
      <c r="D103" s="152" t="s">
        <v>154</v>
      </c>
      <c r="E103" s="158" t="s">
        <v>5</v>
      </c>
      <c r="F103" s="159" t="s">
        <v>172</v>
      </c>
      <c r="H103" s="160">
        <v>19.448</v>
      </c>
      <c r="L103" s="157"/>
      <c r="M103" s="161"/>
      <c r="T103" s="162"/>
      <c r="AT103" s="158" t="s">
        <v>154</v>
      </c>
      <c r="AU103" s="158" t="s">
        <v>152</v>
      </c>
      <c r="AV103" s="12" t="s">
        <v>84</v>
      </c>
      <c r="AW103" s="12" t="s">
        <v>38</v>
      </c>
      <c r="AX103" s="12" t="s">
        <v>82</v>
      </c>
      <c r="AY103" s="158" t="s">
        <v>143</v>
      </c>
    </row>
    <row r="104" spans="2:65" s="1" customFormat="1" ht="25.5" customHeight="1">
      <c r="B104" s="139"/>
      <c r="C104" s="140" t="s">
        <v>173</v>
      </c>
      <c r="D104" s="140" t="s">
        <v>146</v>
      </c>
      <c r="E104" s="141" t="s">
        <v>174</v>
      </c>
      <c r="F104" s="142" t="s">
        <v>175</v>
      </c>
      <c r="G104" s="143" t="s">
        <v>169</v>
      </c>
      <c r="H104" s="144">
        <v>287.858</v>
      </c>
      <c r="I104" s="145"/>
      <c r="J104" s="145">
        <v>0</v>
      </c>
      <c r="K104" s="142" t="s">
        <v>150</v>
      </c>
      <c r="L104" s="36"/>
      <c r="M104" s="146" t="s">
        <v>5</v>
      </c>
      <c r="N104" s="147" t="s">
        <v>45</v>
      </c>
      <c r="O104" s="148">
        <v>0.223</v>
      </c>
      <c r="P104" s="148">
        <f>O104*H104</f>
        <v>64.192334000000002</v>
      </c>
      <c r="Q104" s="148">
        <v>0</v>
      </c>
      <c r="R104" s="148">
        <f>Q104*H104</f>
        <v>0</v>
      </c>
      <c r="S104" s="148">
        <v>0</v>
      </c>
      <c r="T104" s="149">
        <f>S104*H104</f>
        <v>0</v>
      </c>
      <c r="AR104" s="22" t="s">
        <v>151</v>
      </c>
      <c r="AT104" s="22" t="s">
        <v>146</v>
      </c>
      <c r="AU104" s="22" t="s">
        <v>152</v>
      </c>
      <c r="AY104" s="22" t="s">
        <v>143</v>
      </c>
      <c r="BE104" s="150">
        <f>IF(N104="základní",J104,0)</f>
        <v>0</v>
      </c>
      <c r="BF104" s="150">
        <f>IF(N104="snížená",J104,0)</f>
        <v>0</v>
      </c>
      <c r="BG104" s="150">
        <f>IF(N104="zákl. přenesená",J104,0)</f>
        <v>0</v>
      </c>
      <c r="BH104" s="150">
        <f>IF(N104="sníž. přenesená",J104,0)</f>
        <v>0</v>
      </c>
      <c r="BI104" s="150">
        <f>IF(N104="nulová",J104,0)</f>
        <v>0</v>
      </c>
      <c r="BJ104" s="22" t="s">
        <v>82</v>
      </c>
      <c r="BK104" s="150">
        <f>ROUND(I104*H104,2)</f>
        <v>0</v>
      </c>
      <c r="BL104" s="22" t="s">
        <v>151</v>
      </c>
      <c r="BM104" s="22" t="s">
        <v>176</v>
      </c>
    </row>
    <row r="105" spans="2:65" s="11" customFormat="1" ht="27">
      <c r="B105" s="151"/>
      <c r="D105" s="152" t="s">
        <v>154</v>
      </c>
      <c r="E105" s="153" t="s">
        <v>5</v>
      </c>
      <c r="F105" s="154" t="s">
        <v>177</v>
      </c>
      <c r="H105" s="153" t="s">
        <v>5</v>
      </c>
      <c r="L105" s="151"/>
      <c r="M105" s="155"/>
      <c r="T105" s="156"/>
      <c r="AT105" s="153" t="s">
        <v>154</v>
      </c>
      <c r="AU105" s="153" t="s">
        <v>152</v>
      </c>
      <c r="AV105" s="11" t="s">
        <v>82</v>
      </c>
      <c r="AW105" s="11" t="s">
        <v>38</v>
      </c>
      <c r="AX105" s="11" t="s">
        <v>74</v>
      </c>
      <c r="AY105" s="153" t="s">
        <v>143</v>
      </c>
    </row>
    <row r="106" spans="2:65" s="11" customFormat="1">
      <c r="B106" s="151"/>
      <c r="D106" s="152" t="s">
        <v>154</v>
      </c>
      <c r="E106" s="153" t="s">
        <v>5</v>
      </c>
      <c r="F106" s="154" t="s">
        <v>178</v>
      </c>
      <c r="H106" s="153" t="s">
        <v>5</v>
      </c>
      <c r="L106" s="151"/>
      <c r="M106" s="155"/>
      <c r="T106" s="156"/>
      <c r="AT106" s="153" t="s">
        <v>154</v>
      </c>
      <c r="AU106" s="153" t="s">
        <v>152</v>
      </c>
      <c r="AV106" s="11" t="s">
        <v>82</v>
      </c>
      <c r="AW106" s="11" t="s">
        <v>38</v>
      </c>
      <c r="AX106" s="11" t="s">
        <v>74</v>
      </c>
      <c r="AY106" s="153" t="s">
        <v>143</v>
      </c>
    </row>
    <row r="107" spans="2:65" s="12" customFormat="1">
      <c r="B107" s="157"/>
      <c r="D107" s="152" t="s">
        <v>154</v>
      </c>
      <c r="E107" s="158" t="s">
        <v>5</v>
      </c>
      <c r="F107" s="159" t="s">
        <v>179</v>
      </c>
      <c r="H107" s="160">
        <v>287.858</v>
      </c>
      <c r="L107" s="157"/>
      <c r="M107" s="161"/>
      <c r="T107" s="162"/>
      <c r="AT107" s="158" t="s">
        <v>154</v>
      </c>
      <c r="AU107" s="158" t="s">
        <v>152</v>
      </c>
      <c r="AV107" s="12" t="s">
        <v>84</v>
      </c>
      <c r="AW107" s="12" t="s">
        <v>38</v>
      </c>
      <c r="AX107" s="12" t="s">
        <v>82</v>
      </c>
      <c r="AY107" s="158" t="s">
        <v>143</v>
      </c>
    </row>
    <row r="108" spans="2:65" s="1" customFormat="1" ht="25.5" customHeight="1">
      <c r="B108" s="139"/>
      <c r="C108" s="140" t="s">
        <v>180</v>
      </c>
      <c r="D108" s="140" t="s">
        <v>146</v>
      </c>
      <c r="E108" s="141" t="s">
        <v>181</v>
      </c>
      <c r="F108" s="142" t="s">
        <v>182</v>
      </c>
      <c r="G108" s="143" t="s">
        <v>169</v>
      </c>
      <c r="H108" s="144">
        <v>86.356999999999999</v>
      </c>
      <c r="I108" s="145"/>
      <c r="J108" s="145">
        <v>0</v>
      </c>
      <c r="K108" s="142" t="s">
        <v>150</v>
      </c>
      <c r="L108" s="36"/>
      <c r="M108" s="146" t="s">
        <v>5</v>
      </c>
      <c r="N108" s="147" t="s">
        <v>45</v>
      </c>
      <c r="O108" s="148">
        <v>8.3000000000000004E-2</v>
      </c>
      <c r="P108" s="148">
        <f>O108*H108</f>
        <v>7.1676310000000001</v>
      </c>
      <c r="Q108" s="148">
        <v>0</v>
      </c>
      <c r="R108" s="148">
        <f>Q108*H108</f>
        <v>0</v>
      </c>
      <c r="S108" s="148">
        <v>0</v>
      </c>
      <c r="T108" s="149">
        <f>S108*H108</f>
        <v>0</v>
      </c>
      <c r="AR108" s="22" t="s">
        <v>151</v>
      </c>
      <c r="AT108" s="22" t="s">
        <v>146</v>
      </c>
      <c r="AU108" s="22" t="s">
        <v>152</v>
      </c>
      <c r="AY108" s="22" t="s">
        <v>143</v>
      </c>
      <c r="BE108" s="150">
        <f>IF(N108="základní",J108,0)</f>
        <v>0</v>
      </c>
      <c r="BF108" s="150">
        <f>IF(N108="snížená",J108,0)</f>
        <v>0</v>
      </c>
      <c r="BG108" s="150">
        <f>IF(N108="zákl. přenesená",J108,0)</f>
        <v>0</v>
      </c>
      <c r="BH108" s="150">
        <f>IF(N108="sníž. přenesená",J108,0)</f>
        <v>0</v>
      </c>
      <c r="BI108" s="150">
        <f>IF(N108="nulová",J108,0)</f>
        <v>0</v>
      </c>
      <c r="BJ108" s="22" t="s">
        <v>82</v>
      </c>
      <c r="BK108" s="150">
        <f>ROUND(I108*H108,2)</f>
        <v>0</v>
      </c>
      <c r="BL108" s="22" t="s">
        <v>151</v>
      </c>
      <c r="BM108" s="22" t="s">
        <v>183</v>
      </c>
    </row>
    <row r="109" spans="2:65" s="11" customFormat="1">
      <c r="B109" s="151"/>
      <c r="D109" s="152" t="s">
        <v>154</v>
      </c>
      <c r="E109" s="153" t="s">
        <v>5</v>
      </c>
      <c r="F109" s="154" t="s">
        <v>184</v>
      </c>
      <c r="H109" s="153" t="s">
        <v>5</v>
      </c>
      <c r="L109" s="151"/>
      <c r="M109" s="155"/>
      <c r="T109" s="156"/>
      <c r="AT109" s="153" t="s">
        <v>154</v>
      </c>
      <c r="AU109" s="153" t="s">
        <v>152</v>
      </c>
      <c r="AV109" s="11" t="s">
        <v>82</v>
      </c>
      <c r="AW109" s="11" t="s">
        <v>38</v>
      </c>
      <c r="AX109" s="11" t="s">
        <v>74</v>
      </c>
      <c r="AY109" s="153" t="s">
        <v>143</v>
      </c>
    </row>
    <row r="110" spans="2:65" s="12" customFormat="1">
      <c r="B110" s="157"/>
      <c r="D110" s="152" t="s">
        <v>154</v>
      </c>
      <c r="E110" s="158" t="s">
        <v>5</v>
      </c>
      <c r="F110" s="159" t="s">
        <v>185</v>
      </c>
      <c r="H110" s="160">
        <v>86.356999999999999</v>
      </c>
      <c r="L110" s="157"/>
      <c r="M110" s="161"/>
      <c r="T110" s="162"/>
      <c r="AT110" s="158" t="s">
        <v>154</v>
      </c>
      <c r="AU110" s="158" t="s">
        <v>152</v>
      </c>
      <c r="AV110" s="12" t="s">
        <v>84</v>
      </c>
      <c r="AW110" s="12" t="s">
        <v>38</v>
      </c>
      <c r="AX110" s="12" t="s">
        <v>82</v>
      </c>
      <c r="AY110" s="158" t="s">
        <v>143</v>
      </c>
    </row>
    <row r="111" spans="2:65" s="1" customFormat="1" ht="16.5" customHeight="1">
      <c r="B111" s="139"/>
      <c r="C111" s="140" t="s">
        <v>186</v>
      </c>
      <c r="D111" s="140" t="s">
        <v>146</v>
      </c>
      <c r="E111" s="141" t="s">
        <v>187</v>
      </c>
      <c r="F111" s="142" t="s">
        <v>188</v>
      </c>
      <c r="G111" s="143" t="s">
        <v>169</v>
      </c>
      <c r="H111" s="144">
        <v>56.930999999999997</v>
      </c>
      <c r="I111" s="145"/>
      <c r="J111" s="145">
        <v>0</v>
      </c>
      <c r="K111" s="142" t="s">
        <v>150</v>
      </c>
      <c r="L111" s="36"/>
      <c r="M111" s="146" t="s">
        <v>5</v>
      </c>
      <c r="N111" s="147" t="s">
        <v>45</v>
      </c>
      <c r="O111" s="148">
        <v>2.3199999999999998</v>
      </c>
      <c r="P111" s="148">
        <f>O111*H111</f>
        <v>132.07991999999999</v>
      </c>
      <c r="Q111" s="148">
        <v>0</v>
      </c>
      <c r="R111" s="148">
        <f>Q111*H111</f>
        <v>0</v>
      </c>
      <c r="S111" s="148">
        <v>0</v>
      </c>
      <c r="T111" s="149">
        <f>S111*H111</f>
        <v>0</v>
      </c>
      <c r="AR111" s="22" t="s">
        <v>151</v>
      </c>
      <c r="AT111" s="22" t="s">
        <v>146</v>
      </c>
      <c r="AU111" s="22" t="s">
        <v>152</v>
      </c>
      <c r="AY111" s="22" t="s">
        <v>143</v>
      </c>
      <c r="BE111" s="150">
        <f>IF(N111="základní",J111,0)</f>
        <v>0</v>
      </c>
      <c r="BF111" s="150">
        <f>IF(N111="snížená",J111,0)</f>
        <v>0</v>
      </c>
      <c r="BG111" s="150">
        <f>IF(N111="zákl. přenesená",J111,0)</f>
        <v>0</v>
      </c>
      <c r="BH111" s="150">
        <f>IF(N111="sníž. přenesená",J111,0)</f>
        <v>0</v>
      </c>
      <c r="BI111" s="150">
        <f>IF(N111="nulová",J111,0)</f>
        <v>0</v>
      </c>
      <c r="BJ111" s="22" t="s">
        <v>82</v>
      </c>
      <c r="BK111" s="150">
        <f>ROUND(I111*H111,2)</f>
        <v>0</v>
      </c>
      <c r="BL111" s="22" t="s">
        <v>151</v>
      </c>
      <c r="BM111" s="22" t="s">
        <v>189</v>
      </c>
    </row>
    <row r="112" spans="2:65" s="11" customFormat="1" ht="27">
      <c r="B112" s="151"/>
      <c r="D112" s="152" t="s">
        <v>154</v>
      </c>
      <c r="E112" s="153" t="s">
        <v>5</v>
      </c>
      <c r="F112" s="154" t="s">
        <v>190</v>
      </c>
      <c r="H112" s="153" t="s">
        <v>5</v>
      </c>
      <c r="L112" s="151"/>
      <c r="M112" s="155"/>
      <c r="T112" s="156"/>
      <c r="AT112" s="153" t="s">
        <v>154</v>
      </c>
      <c r="AU112" s="153" t="s">
        <v>152</v>
      </c>
      <c r="AV112" s="11" t="s">
        <v>82</v>
      </c>
      <c r="AW112" s="11" t="s">
        <v>38</v>
      </c>
      <c r="AX112" s="11" t="s">
        <v>74</v>
      </c>
      <c r="AY112" s="153" t="s">
        <v>143</v>
      </c>
    </row>
    <row r="113" spans="2:65" s="12" customFormat="1">
      <c r="B113" s="157"/>
      <c r="D113" s="152" t="s">
        <v>154</v>
      </c>
      <c r="E113" s="158" t="s">
        <v>5</v>
      </c>
      <c r="F113" s="159" t="s">
        <v>191</v>
      </c>
      <c r="H113" s="160">
        <v>28.956</v>
      </c>
      <c r="L113" s="157"/>
      <c r="M113" s="161"/>
      <c r="T113" s="162"/>
      <c r="AT113" s="158" t="s">
        <v>154</v>
      </c>
      <c r="AU113" s="158" t="s">
        <v>152</v>
      </c>
      <c r="AV113" s="12" t="s">
        <v>84</v>
      </c>
      <c r="AW113" s="12" t="s">
        <v>38</v>
      </c>
      <c r="AX113" s="12" t="s">
        <v>74</v>
      </c>
      <c r="AY113" s="158" t="s">
        <v>143</v>
      </c>
    </row>
    <row r="114" spans="2:65" s="11" customFormat="1">
      <c r="B114" s="151"/>
      <c r="D114" s="152" t="s">
        <v>154</v>
      </c>
      <c r="E114" s="153" t="s">
        <v>5</v>
      </c>
      <c r="F114" s="154" t="s">
        <v>192</v>
      </c>
      <c r="H114" s="153" t="s">
        <v>5</v>
      </c>
      <c r="L114" s="151"/>
      <c r="M114" s="155"/>
      <c r="T114" s="156"/>
      <c r="AT114" s="153" t="s">
        <v>154</v>
      </c>
      <c r="AU114" s="153" t="s">
        <v>152</v>
      </c>
      <c r="AV114" s="11" t="s">
        <v>82</v>
      </c>
      <c r="AW114" s="11" t="s">
        <v>38</v>
      </c>
      <c r="AX114" s="11" t="s">
        <v>74</v>
      </c>
      <c r="AY114" s="153" t="s">
        <v>143</v>
      </c>
    </row>
    <row r="115" spans="2:65" s="12" customFormat="1">
      <c r="B115" s="157"/>
      <c r="D115" s="152" t="s">
        <v>154</v>
      </c>
      <c r="E115" s="158" t="s">
        <v>5</v>
      </c>
      <c r="F115" s="159" t="s">
        <v>193</v>
      </c>
      <c r="H115" s="160">
        <v>27.975000000000001</v>
      </c>
      <c r="L115" s="157"/>
      <c r="M115" s="161"/>
      <c r="T115" s="162"/>
      <c r="AT115" s="158" t="s">
        <v>154</v>
      </c>
      <c r="AU115" s="158" t="s">
        <v>152</v>
      </c>
      <c r="AV115" s="12" t="s">
        <v>84</v>
      </c>
      <c r="AW115" s="12" t="s">
        <v>38</v>
      </c>
      <c r="AX115" s="12" t="s">
        <v>74</v>
      </c>
      <c r="AY115" s="158" t="s">
        <v>143</v>
      </c>
    </row>
    <row r="116" spans="2:65" s="13" customFormat="1">
      <c r="B116" s="163"/>
      <c r="D116" s="152" t="s">
        <v>154</v>
      </c>
      <c r="E116" s="164" t="s">
        <v>5</v>
      </c>
      <c r="F116" s="165" t="s">
        <v>194</v>
      </c>
      <c r="H116" s="166">
        <v>56.930999999999997</v>
      </c>
      <c r="L116" s="163"/>
      <c r="M116" s="167"/>
      <c r="T116" s="168"/>
      <c r="AT116" s="164" t="s">
        <v>154</v>
      </c>
      <c r="AU116" s="164" t="s">
        <v>152</v>
      </c>
      <c r="AV116" s="13" t="s">
        <v>151</v>
      </c>
      <c r="AW116" s="13" t="s">
        <v>38</v>
      </c>
      <c r="AX116" s="13" t="s">
        <v>82</v>
      </c>
      <c r="AY116" s="164" t="s">
        <v>143</v>
      </c>
    </row>
    <row r="117" spans="2:65" s="1" customFormat="1" ht="16.5" customHeight="1">
      <c r="B117" s="139"/>
      <c r="C117" s="140" t="s">
        <v>195</v>
      </c>
      <c r="D117" s="140" t="s">
        <v>146</v>
      </c>
      <c r="E117" s="141" t="s">
        <v>196</v>
      </c>
      <c r="F117" s="142" t="s">
        <v>197</v>
      </c>
      <c r="G117" s="143" t="s">
        <v>169</v>
      </c>
      <c r="H117" s="144">
        <v>17.079000000000001</v>
      </c>
      <c r="I117" s="145"/>
      <c r="J117" s="145">
        <v>0</v>
      </c>
      <c r="K117" s="142" t="s">
        <v>150</v>
      </c>
      <c r="L117" s="36"/>
      <c r="M117" s="146" t="s">
        <v>5</v>
      </c>
      <c r="N117" s="147" t="s">
        <v>45</v>
      </c>
      <c r="O117" s="148">
        <v>0.65400000000000003</v>
      </c>
      <c r="P117" s="148">
        <f>O117*H117</f>
        <v>11.169666000000001</v>
      </c>
      <c r="Q117" s="148">
        <v>0</v>
      </c>
      <c r="R117" s="148">
        <f>Q117*H117</f>
        <v>0</v>
      </c>
      <c r="S117" s="148">
        <v>0</v>
      </c>
      <c r="T117" s="149">
        <f>S117*H117</f>
        <v>0</v>
      </c>
      <c r="AR117" s="22" t="s">
        <v>151</v>
      </c>
      <c r="AT117" s="22" t="s">
        <v>146</v>
      </c>
      <c r="AU117" s="22" t="s">
        <v>152</v>
      </c>
      <c r="AY117" s="22" t="s">
        <v>143</v>
      </c>
      <c r="BE117" s="150">
        <f>IF(N117="základní",J117,0)</f>
        <v>0</v>
      </c>
      <c r="BF117" s="150">
        <f>IF(N117="snížená",J117,0)</f>
        <v>0</v>
      </c>
      <c r="BG117" s="150">
        <f>IF(N117="zákl. přenesená",J117,0)</f>
        <v>0</v>
      </c>
      <c r="BH117" s="150">
        <f>IF(N117="sníž. přenesená",J117,0)</f>
        <v>0</v>
      </c>
      <c r="BI117" s="150">
        <f>IF(N117="nulová",J117,0)</f>
        <v>0</v>
      </c>
      <c r="BJ117" s="22" t="s">
        <v>82</v>
      </c>
      <c r="BK117" s="150">
        <f>ROUND(I117*H117,2)</f>
        <v>0</v>
      </c>
      <c r="BL117" s="22" t="s">
        <v>151</v>
      </c>
      <c r="BM117" s="22" t="s">
        <v>198</v>
      </c>
    </row>
    <row r="118" spans="2:65" s="11" customFormat="1">
      <c r="B118" s="151"/>
      <c r="D118" s="152" t="s">
        <v>154</v>
      </c>
      <c r="E118" s="153" t="s">
        <v>5</v>
      </c>
      <c r="F118" s="154" t="s">
        <v>199</v>
      </c>
      <c r="H118" s="153" t="s">
        <v>5</v>
      </c>
      <c r="L118" s="151"/>
      <c r="M118" s="155"/>
      <c r="T118" s="156"/>
      <c r="AT118" s="153" t="s">
        <v>154</v>
      </c>
      <c r="AU118" s="153" t="s">
        <v>152</v>
      </c>
      <c r="AV118" s="11" t="s">
        <v>82</v>
      </c>
      <c r="AW118" s="11" t="s">
        <v>38</v>
      </c>
      <c r="AX118" s="11" t="s">
        <v>74</v>
      </c>
      <c r="AY118" s="153" t="s">
        <v>143</v>
      </c>
    </row>
    <row r="119" spans="2:65" s="12" customFormat="1">
      <c r="B119" s="157"/>
      <c r="D119" s="152" t="s">
        <v>154</v>
      </c>
      <c r="E119" s="158" t="s">
        <v>5</v>
      </c>
      <c r="F119" s="159" t="s">
        <v>200</v>
      </c>
      <c r="H119" s="160">
        <v>17.079000000000001</v>
      </c>
      <c r="L119" s="157"/>
      <c r="M119" s="161"/>
      <c r="T119" s="162"/>
      <c r="AT119" s="158" t="s">
        <v>154</v>
      </c>
      <c r="AU119" s="158" t="s">
        <v>152</v>
      </c>
      <c r="AV119" s="12" t="s">
        <v>84</v>
      </c>
      <c r="AW119" s="12" t="s">
        <v>38</v>
      </c>
      <c r="AX119" s="12" t="s">
        <v>82</v>
      </c>
      <c r="AY119" s="158" t="s">
        <v>143</v>
      </c>
    </row>
    <row r="120" spans="2:65" s="1" customFormat="1" ht="16.5" customHeight="1">
      <c r="B120" s="139"/>
      <c r="C120" s="140" t="s">
        <v>201</v>
      </c>
      <c r="D120" s="140" t="s">
        <v>146</v>
      </c>
      <c r="E120" s="141" t="s">
        <v>202</v>
      </c>
      <c r="F120" s="142" t="s">
        <v>203</v>
      </c>
      <c r="G120" s="143" t="s">
        <v>169</v>
      </c>
      <c r="H120" s="144">
        <v>38.896000000000001</v>
      </c>
      <c r="I120" s="145"/>
      <c r="J120" s="145">
        <v>0</v>
      </c>
      <c r="K120" s="142" t="s">
        <v>150</v>
      </c>
      <c r="L120" s="36"/>
      <c r="M120" s="146" t="s">
        <v>5</v>
      </c>
      <c r="N120" s="147" t="s">
        <v>45</v>
      </c>
      <c r="O120" s="148">
        <v>4.3999999999999997E-2</v>
      </c>
      <c r="P120" s="148">
        <f>O120*H120</f>
        <v>1.7114239999999998</v>
      </c>
      <c r="Q120" s="148">
        <v>0</v>
      </c>
      <c r="R120" s="148">
        <f>Q120*H120</f>
        <v>0</v>
      </c>
      <c r="S120" s="148">
        <v>0</v>
      </c>
      <c r="T120" s="149">
        <f>S120*H120</f>
        <v>0</v>
      </c>
      <c r="AR120" s="22" t="s">
        <v>151</v>
      </c>
      <c r="AT120" s="22" t="s">
        <v>146</v>
      </c>
      <c r="AU120" s="22" t="s">
        <v>152</v>
      </c>
      <c r="AY120" s="22" t="s">
        <v>143</v>
      </c>
      <c r="BE120" s="150">
        <f>IF(N120="základní",J120,0)</f>
        <v>0</v>
      </c>
      <c r="BF120" s="150">
        <f>IF(N120="snížená",J120,0)</f>
        <v>0</v>
      </c>
      <c r="BG120" s="150">
        <f>IF(N120="zákl. přenesená",J120,0)</f>
        <v>0</v>
      </c>
      <c r="BH120" s="150">
        <f>IF(N120="sníž. přenesená",J120,0)</f>
        <v>0</v>
      </c>
      <c r="BI120" s="150">
        <f>IF(N120="nulová",J120,0)</f>
        <v>0</v>
      </c>
      <c r="BJ120" s="22" t="s">
        <v>82</v>
      </c>
      <c r="BK120" s="150">
        <f>ROUND(I120*H120,2)</f>
        <v>0</v>
      </c>
      <c r="BL120" s="22" t="s">
        <v>151</v>
      </c>
      <c r="BM120" s="22" t="s">
        <v>204</v>
      </c>
    </row>
    <row r="121" spans="2:65" s="11" customFormat="1">
      <c r="B121" s="151"/>
      <c r="D121" s="152" t="s">
        <v>154</v>
      </c>
      <c r="E121" s="153" t="s">
        <v>5</v>
      </c>
      <c r="F121" s="154" t="s">
        <v>205</v>
      </c>
      <c r="H121" s="153" t="s">
        <v>5</v>
      </c>
      <c r="L121" s="151"/>
      <c r="M121" s="155"/>
      <c r="T121" s="156"/>
      <c r="AT121" s="153" t="s">
        <v>154</v>
      </c>
      <c r="AU121" s="153" t="s">
        <v>152</v>
      </c>
      <c r="AV121" s="11" t="s">
        <v>82</v>
      </c>
      <c r="AW121" s="11" t="s">
        <v>38</v>
      </c>
      <c r="AX121" s="11" t="s">
        <v>74</v>
      </c>
      <c r="AY121" s="153" t="s">
        <v>143</v>
      </c>
    </row>
    <row r="122" spans="2:65" s="12" customFormat="1">
      <c r="B122" s="157"/>
      <c r="D122" s="152" t="s">
        <v>154</v>
      </c>
      <c r="E122" s="158" t="s">
        <v>5</v>
      </c>
      <c r="F122" s="159" t="s">
        <v>172</v>
      </c>
      <c r="H122" s="160">
        <v>19.448</v>
      </c>
      <c r="L122" s="157"/>
      <c r="M122" s="161"/>
      <c r="T122" s="162"/>
      <c r="AT122" s="158" t="s">
        <v>154</v>
      </c>
      <c r="AU122" s="158" t="s">
        <v>152</v>
      </c>
      <c r="AV122" s="12" t="s">
        <v>84</v>
      </c>
      <c r="AW122" s="12" t="s">
        <v>38</v>
      </c>
      <c r="AX122" s="12" t="s">
        <v>74</v>
      </c>
      <c r="AY122" s="158" t="s">
        <v>143</v>
      </c>
    </row>
    <row r="123" spans="2:65" s="11" customFormat="1">
      <c r="B123" s="151"/>
      <c r="D123" s="152" t="s">
        <v>154</v>
      </c>
      <c r="E123" s="153" t="s">
        <v>5</v>
      </c>
      <c r="F123" s="154" t="s">
        <v>206</v>
      </c>
      <c r="H123" s="153" t="s">
        <v>5</v>
      </c>
      <c r="L123" s="151"/>
      <c r="M123" s="155"/>
      <c r="T123" s="156"/>
      <c r="AT123" s="153" t="s">
        <v>154</v>
      </c>
      <c r="AU123" s="153" t="s">
        <v>152</v>
      </c>
      <c r="AV123" s="11" t="s">
        <v>82</v>
      </c>
      <c r="AW123" s="11" t="s">
        <v>38</v>
      </c>
      <c r="AX123" s="11" t="s">
        <v>74</v>
      </c>
      <c r="AY123" s="153" t="s">
        <v>143</v>
      </c>
    </row>
    <row r="124" spans="2:65" s="12" customFormat="1">
      <c r="B124" s="157"/>
      <c r="D124" s="152" t="s">
        <v>154</v>
      </c>
      <c r="E124" s="158" t="s">
        <v>5</v>
      </c>
      <c r="F124" s="159" t="s">
        <v>172</v>
      </c>
      <c r="H124" s="160">
        <v>19.448</v>
      </c>
      <c r="L124" s="157"/>
      <c r="M124" s="161"/>
      <c r="T124" s="162"/>
      <c r="AT124" s="158" t="s">
        <v>154</v>
      </c>
      <c r="AU124" s="158" t="s">
        <v>152</v>
      </c>
      <c r="AV124" s="12" t="s">
        <v>84</v>
      </c>
      <c r="AW124" s="12" t="s">
        <v>38</v>
      </c>
      <c r="AX124" s="12" t="s">
        <v>74</v>
      </c>
      <c r="AY124" s="158" t="s">
        <v>143</v>
      </c>
    </row>
    <row r="125" spans="2:65" s="13" customFormat="1">
      <c r="B125" s="163"/>
      <c r="D125" s="152" t="s">
        <v>154</v>
      </c>
      <c r="E125" s="164" t="s">
        <v>5</v>
      </c>
      <c r="F125" s="165" t="s">
        <v>194</v>
      </c>
      <c r="H125" s="166">
        <v>38.896000000000001</v>
      </c>
      <c r="L125" s="163"/>
      <c r="M125" s="167"/>
      <c r="T125" s="168"/>
      <c r="AT125" s="164" t="s">
        <v>154</v>
      </c>
      <c r="AU125" s="164" t="s">
        <v>152</v>
      </c>
      <c r="AV125" s="13" t="s">
        <v>151</v>
      </c>
      <c r="AW125" s="13" t="s">
        <v>38</v>
      </c>
      <c r="AX125" s="13" t="s">
        <v>82</v>
      </c>
      <c r="AY125" s="164" t="s">
        <v>143</v>
      </c>
    </row>
    <row r="126" spans="2:65" s="1" customFormat="1" ht="16.5" customHeight="1">
      <c r="B126" s="139"/>
      <c r="C126" s="140" t="s">
        <v>145</v>
      </c>
      <c r="D126" s="140" t="s">
        <v>146</v>
      </c>
      <c r="E126" s="141" t="s">
        <v>207</v>
      </c>
      <c r="F126" s="142" t="s">
        <v>208</v>
      </c>
      <c r="G126" s="143" t="s">
        <v>169</v>
      </c>
      <c r="H126" s="144">
        <v>325.34100000000001</v>
      </c>
      <c r="I126" s="145"/>
      <c r="J126" s="145">
        <v>0</v>
      </c>
      <c r="K126" s="142" t="s">
        <v>150</v>
      </c>
      <c r="L126" s="36"/>
      <c r="M126" s="146" t="s">
        <v>5</v>
      </c>
      <c r="N126" s="147" t="s">
        <v>45</v>
      </c>
      <c r="O126" s="148">
        <v>8.3000000000000004E-2</v>
      </c>
      <c r="P126" s="148">
        <f>O126*H126</f>
        <v>27.003303000000002</v>
      </c>
      <c r="Q126" s="148">
        <v>0</v>
      </c>
      <c r="R126" s="148">
        <f>Q126*H126</f>
        <v>0</v>
      </c>
      <c r="S126" s="148">
        <v>0</v>
      </c>
      <c r="T126" s="149">
        <f>S126*H126</f>
        <v>0</v>
      </c>
      <c r="AR126" s="22" t="s">
        <v>151</v>
      </c>
      <c r="AT126" s="22" t="s">
        <v>146</v>
      </c>
      <c r="AU126" s="22" t="s">
        <v>152</v>
      </c>
      <c r="AY126" s="22" t="s">
        <v>143</v>
      </c>
      <c r="BE126" s="150">
        <f>IF(N126="základní",J126,0)</f>
        <v>0</v>
      </c>
      <c r="BF126" s="150">
        <f>IF(N126="snížená",J126,0)</f>
        <v>0</v>
      </c>
      <c r="BG126" s="150">
        <f>IF(N126="zákl. přenesená",J126,0)</f>
        <v>0</v>
      </c>
      <c r="BH126" s="150">
        <f>IF(N126="sníž. přenesená",J126,0)</f>
        <v>0</v>
      </c>
      <c r="BI126" s="150">
        <f>IF(N126="nulová",J126,0)</f>
        <v>0</v>
      </c>
      <c r="BJ126" s="22" t="s">
        <v>82</v>
      </c>
      <c r="BK126" s="150">
        <f>ROUND(I126*H126,2)</f>
        <v>0</v>
      </c>
      <c r="BL126" s="22" t="s">
        <v>151</v>
      </c>
      <c r="BM126" s="22" t="s">
        <v>209</v>
      </c>
    </row>
    <row r="127" spans="2:65" s="12" customFormat="1">
      <c r="B127" s="157"/>
      <c r="D127" s="152" t="s">
        <v>154</v>
      </c>
      <c r="E127" s="158" t="s">
        <v>5</v>
      </c>
      <c r="F127" s="159" t="s">
        <v>210</v>
      </c>
      <c r="H127" s="160">
        <v>287.858</v>
      </c>
      <c r="L127" s="157"/>
      <c r="M127" s="161"/>
      <c r="T127" s="162"/>
      <c r="AT127" s="158" t="s">
        <v>154</v>
      </c>
      <c r="AU127" s="158" t="s">
        <v>152</v>
      </c>
      <c r="AV127" s="12" t="s">
        <v>84</v>
      </c>
      <c r="AW127" s="12" t="s">
        <v>38</v>
      </c>
      <c r="AX127" s="12" t="s">
        <v>74</v>
      </c>
      <c r="AY127" s="158" t="s">
        <v>143</v>
      </c>
    </row>
    <row r="128" spans="2:65" s="12" customFormat="1">
      <c r="B128" s="157"/>
      <c r="D128" s="152" t="s">
        <v>154</v>
      </c>
      <c r="E128" s="158" t="s">
        <v>5</v>
      </c>
      <c r="F128" s="159" t="s">
        <v>211</v>
      </c>
      <c r="H128" s="160">
        <v>56.930999999999997</v>
      </c>
      <c r="L128" s="157"/>
      <c r="M128" s="161"/>
      <c r="T128" s="162"/>
      <c r="AT128" s="158" t="s">
        <v>154</v>
      </c>
      <c r="AU128" s="158" t="s">
        <v>152</v>
      </c>
      <c r="AV128" s="12" t="s">
        <v>84</v>
      </c>
      <c r="AW128" s="12" t="s">
        <v>38</v>
      </c>
      <c r="AX128" s="12" t="s">
        <v>74</v>
      </c>
      <c r="AY128" s="158" t="s">
        <v>143</v>
      </c>
    </row>
    <row r="129" spans="2:65" s="12" customFormat="1">
      <c r="B129" s="157"/>
      <c r="D129" s="152" t="s">
        <v>154</v>
      </c>
      <c r="E129" s="158" t="s">
        <v>5</v>
      </c>
      <c r="F129" s="159" t="s">
        <v>212</v>
      </c>
      <c r="H129" s="160">
        <v>-19.448</v>
      </c>
      <c r="L129" s="157"/>
      <c r="M129" s="161"/>
      <c r="T129" s="162"/>
      <c r="AT129" s="158" t="s">
        <v>154</v>
      </c>
      <c r="AU129" s="158" t="s">
        <v>152</v>
      </c>
      <c r="AV129" s="12" t="s">
        <v>84</v>
      </c>
      <c r="AW129" s="12" t="s">
        <v>38</v>
      </c>
      <c r="AX129" s="12" t="s">
        <v>74</v>
      </c>
      <c r="AY129" s="158" t="s">
        <v>143</v>
      </c>
    </row>
    <row r="130" spans="2:65" s="11" customFormat="1">
      <c r="B130" s="151"/>
      <c r="D130" s="152" t="s">
        <v>154</v>
      </c>
      <c r="E130" s="153" t="s">
        <v>5</v>
      </c>
      <c r="F130" s="154" t="s">
        <v>213</v>
      </c>
      <c r="H130" s="153" t="s">
        <v>5</v>
      </c>
      <c r="L130" s="151"/>
      <c r="M130" s="155"/>
      <c r="T130" s="156"/>
      <c r="AT130" s="153" t="s">
        <v>154</v>
      </c>
      <c r="AU130" s="153" t="s">
        <v>152</v>
      </c>
      <c r="AV130" s="11" t="s">
        <v>82</v>
      </c>
      <c r="AW130" s="11" t="s">
        <v>38</v>
      </c>
      <c r="AX130" s="11" t="s">
        <v>74</v>
      </c>
      <c r="AY130" s="153" t="s">
        <v>143</v>
      </c>
    </row>
    <row r="131" spans="2:65" s="13" customFormat="1">
      <c r="B131" s="163"/>
      <c r="D131" s="152" t="s">
        <v>154</v>
      </c>
      <c r="E131" s="164" t="s">
        <v>5</v>
      </c>
      <c r="F131" s="165" t="s">
        <v>194</v>
      </c>
      <c r="H131" s="166">
        <v>325.34100000000001</v>
      </c>
      <c r="L131" s="163"/>
      <c r="M131" s="167"/>
      <c r="T131" s="168"/>
      <c r="AT131" s="164" t="s">
        <v>154</v>
      </c>
      <c r="AU131" s="164" t="s">
        <v>152</v>
      </c>
      <c r="AV131" s="13" t="s">
        <v>151</v>
      </c>
      <c r="AW131" s="13" t="s">
        <v>38</v>
      </c>
      <c r="AX131" s="13" t="s">
        <v>82</v>
      </c>
      <c r="AY131" s="164" t="s">
        <v>143</v>
      </c>
    </row>
    <row r="132" spans="2:65" s="1" customFormat="1" ht="25.5" customHeight="1">
      <c r="B132" s="139"/>
      <c r="C132" s="140" t="s">
        <v>214</v>
      </c>
      <c r="D132" s="140" t="s">
        <v>146</v>
      </c>
      <c r="E132" s="141" t="s">
        <v>215</v>
      </c>
      <c r="F132" s="142" t="s">
        <v>216</v>
      </c>
      <c r="G132" s="143" t="s">
        <v>169</v>
      </c>
      <c r="H132" s="144">
        <v>3253.41</v>
      </c>
      <c r="I132" s="145"/>
      <c r="J132" s="145">
        <v>0</v>
      </c>
      <c r="K132" s="142" t="s">
        <v>150</v>
      </c>
      <c r="L132" s="36"/>
      <c r="M132" s="146" t="s">
        <v>5</v>
      </c>
      <c r="N132" s="147" t="s">
        <v>45</v>
      </c>
      <c r="O132" s="148">
        <v>4.0000000000000001E-3</v>
      </c>
      <c r="P132" s="148">
        <f>O132*H132</f>
        <v>13.013640000000001</v>
      </c>
      <c r="Q132" s="148">
        <v>0</v>
      </c>
      <c r="R132" s="148">
        <f>Q132*H132</f>
        <v>0</v>
      </c>
      <c r="S132" s="148">
        <v>0</v>
      </c>
      <c r="T132" s="149">
        <f>S132*H132</f>
        <v>0</v>
      </c>
      <c r="AR132" s="22" t="s">
        <v>151</v>
      </c>
      <c r="AT132" s="22" t="s">
        <v>146</v>
      </c>
      <c r="AU132" s="22" t="s">
        <v>152</v>
      </c>
      <c r="AY132" s="22" t="s">
        <v>143</v>
      </c>
      <c r="BE132" s="150">
        <f>IF(N132="základní",J132,0)</f>
        <v>0</v>
      </c>
      <c r="BF132" s="150">
        <f>IF(N132="snížená",J132,0)</f>
        <v>0</v>
      </c>
      <c r="BG132" s="150">
        <f>IF(N132="zákl. přenesená",J132,0)</f>
        <v>0</v>
      </c>
      <c r="BH132" s="150">
        <f>IF(N132="sníž. přenesená",J132,0)</f>
        <v>0</v>
      </c>
      <c r="BI132" s="150">
        <f>IF(N132="nulová",J132,0)</f>
        <v>0</v>
      </c>
      <c r="BJ132" s="22" t="s">
        <v>82</v>
      </c>
      <c r="BK132" s="150">
        <f>ROUND(I132*H132,2)</f>
        <v>0</v>
      </c>
      <c r="BL132" s="22" t="s">
        <v>151</v>
      </c>
      <c r="BM132" s="22" t="s">
        <v>217</v>
      </c>
    </row>
    <row r="133" spans="2:65" s="11" customFormat="1">
      <c r="B133" s="151"/>
      <c r="D133" s="152" t="s">
        <v>154</v>
      </c>
      <c r="E133" s="153" t="s">
        <v>5</v>
      </c>
      <c r="F133" s="154" t="s">
        <v>218</v>
      </c>
      <c r="H133" s="153" t="s">
        <v>5</v>
      </c>
      <c r="L133" s="151"/>
      <c r="M133" s="155"/>
      <c r="T133" s="156"/>
      <c r="AT133" s="153" t="s">
        <v>154</v>
      </c>
      <c r="AU133" s="153" t="s">
        <v>152</v>
      </c>
      <c r="AV133" s="11" t="s">
        <v>82</v>
      </c>
      <c r="AW133" s="11" t="s">
        <v>38</v>
      </c>
      <c r="AX133" s="11" t="s">
        <v>74</v>
      </c>
      <c r="AY133" s="153" t="s">
        <v>143</v>
      </c>
    </row>
    <row r="134" spans="2:65" s="12" customFormat="1">
      <c r="B134" s="157"/>
      <c r="D134" s="152" t="s">
        <v>154</v>
      </c>
      <c r="E134" s="158" t="s">
        <v>5</v>
      </c>
      <c r="F134" s="159" t="s">
        <v>219</v>
      </c>
      <c r="H134" s="160">
        <v>3253.41</v>
      </c>
      <c r="L134" s="157"/>
      <c r="M134" s="161"/>
      <c r="T134" s="162"/>
      <c r="AT134" s="158" t="s">
        <v>154</v>
      </c>
      <c r="AU134" s="158" t="s">
        <v>152</v>
      </c>
      <c r="AV134" s="12" t="s">
        <v>84</v>
      </c>
      <c r="AW134" s="12" t="s">
        <v>38</v>
      </c>
      <c r="AX134" s="12" t="s">
        <v>82</v>
      </c>
      <c r="AY134" s="158" t="s">
        <v>143</v>
      </c>
    </row>
    <row r="135" spans="2:65" s="1" customFormat="1" ht="16.5" customHeight="1">
      <c r="B135" s="139"/>
      <c r="C135" s="140" t="s">
        <v>220</v>
      </c>
      <c r="D135" s="140" t="s">
        <v>146</v>
      </c>
      <c r="E135" s="141" t="s">
        <v>221</v>
      </c>
      <c r="F135" s="142" t="s">
        <v>222</v>
      </c>
      <c r="G135" s="143" t="s">
        <v>169</v>
      </c>
      <c r="H135" s="144">
        <v>325.34100000000001</v>
      </c>
      <c r="I135" s="145"/>
      <c r="J135" s="145">
        <v>0</v>
      </c>
      <c r="K135" s="142" t="s">
        <v>150</v>
      </c>
      <c r="L135" s="36"/>
      <c r="M135" s="146" t="s">
        <v>5</v>
      </c>
      <c r="N135" s="147" t="s">
        <v>45</v>
      </c>
      <c r="O135" s="148">
        <v>8.9999999999999993E-3</v>
      </c>
      <c r="P135" s="148">
        <f>O135*H135</f>
        <v>2.9280689999999998</v>
      </c>
      <c r="Q135" s="148">
        <v>0</v>
      </c>
      <c r="R135" s="148">
        <f>Q135*H135</f>
        <v>0</v>
      </c>
      <c r="S135" s="148">
        <v>0</v>
      </c>
      <c r="T135" s="149">
        <f>S135*H135</f>
        <v>0</v>
      </c>
      <c r="AR135" s="22" t="s">
        <v>151</v>
      </c>
      <c r="AT135" s="22" t="s">
        <v>146</v>
      </c>
      <c r="AU135" s="22" t="s">
        <v>152</v>
      </c>
      <c r="AY135" s="22" t="s">
        <v>143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22" t="s">
        <v>82</v>
      </c>
      <c r="BK135" s="150">
        <f>ROUND(I135*H135,2)</f>
        <v>0</v>
      </c>
      <c r="BL135" s="22" t="s">
        <v>151</v>
      </c>
      <c r="BM135" s="22" t="s">
        <v>223</v>
      </c>
    </row>
    <row r="136" spans="2:65" s="1" customFormat="1" ht="16.5" customHeight="1">
      <c r="B136" s="139"/>
      <c r="C136" s="140" t="s">
        <v>224</v>
      </c>
      <c r="D136" s="140" t="s">
        <v>146</v>
      </c>
      <c r="E136" s="141" t="s">
        <v>225</v>
      </c>
      <c r="F136" s="142" t="s">
        <v>226</v>
      </c>
      <c r="G136" s="143" t="s">
        <v>227</v>
      </c>
      <c r="H136" s="144">
        <v>683.21600000000001</v>
      </c>
      <c r="I136" s="145"/>
      <c r="J136" s="145">
        <v>0</v>
      </c>
      <c r="K136" s="142" t="s">
        <v>150</v>
      </c>
      <c r="L136" s="36"/>
      <c r="M136" s="146" t="s">
        <v>5</v>
      </c>
      <c r="N136" s="147" t="s">
        <v>45</v>
      </c>
      <c r="O136" s="148">
        <v>0</v>
      </c>
      <c r="P136" s="148">
        <f>O136*H136</f>
        <v>0</v>
      </c>
      <c r="Q136" s="148">
        <v>0</v>
      </c>
      <c r="R136" s="148">
        <f>Q136*H136</f>
        <v>0</v>
      </c>
      <c r="S136" s="148">
        <v>0</v>
      </c>
      <c r="T136" s="149">
        <f>S136*H136</f>
        <v>0</v>
      </c>
      <c r="AR136" s="22" t="s">
        <v>151</v>
      </c>
      <c r="AT136" s="22" t="s">
        <v>146</v>
      </c>
      <c r="AU136" s="22" t="s">
        <v>152</v>
      </c>
      <c r="AY136" s="22" t="s">
        <v>143</v>
      </c>
      <c r="BE136" s="150">
        <f>IF(N136="základní",J136,0)</f>
        <v>0</v>
      </c>
      <c r="BF136" s="150">
        <f>IF(N136="snížená",J136,0)</f>
        <v>0</v>
      </c>
      <c r="BG136" s="150">
        <f>IF(N136="zákl. přenesená",J136,0)</f>
        <v>0</v>
      </c>
      <c r="BH136" s="150">
        <f>IF(N136="sníž. přenesená",J136,0)</f>
        <v>0</v>
      </c>
      <c r="BI136" s="150">
        <f>IF(N136="nulová",J136,0)</f>
        <v>0</v>
      </c>
      <c r="BJ136" s="22" t="s">
        <v>82</v>
      </c>
      <c r="BK136" s="150">
        <f>ROUND(I136*H136,2)</f>
        <v>0</v>
      </c>
      <c r="BL136" s="22" t="s">
        <v>151</v>
      </c>
      <c r="BM136" s="22" t="s">
        <v>228</v>
      </c>
    </row>
    <row r="137" spans="2:65" s="11" customFormat="1">
      <c r="B137" s="151"/>
      <c r="D137" s="152" t="s">
        <v>154</v>
      </c>
      <c r="E137" s="153" t="s">
        <v>5</v>
      </c>
      <c r="F137" s="154" t="s">
        <v>229</v>
      </c>
      <c r="H137" s="153" t="s">
        <v>5</v>
      </c>
      <c r="L137" s="151"/>
      <c r="M137" s="155"/>
      <c r="T137" s="156"/>
      <c r="AT137" s="153" t="s">
        <v>154</v>
      </c>
      <c r="AU137" s="153" t="s">
        <v>152</v>
      </c>
      <c r="AV137" s="11" t="s">
        <v>82</v>
      </c>
      <c r="AW137" s="11" t="s">
        <v>38</v>
      </c>
      <c r="AX137" s="11" t="s">
        <v>74</v>
      </c>
      <c r="AY137" s="153" t="s">
        <v>143</v>
      </c>
    </row>
    <row r="138" spans="2:65" s="12" customFormat="1">
      <c r="B138" s="157"/>
      <c r="D138" s="152" t="s">
        <v>154</v>
      </c>
      <c r="E138" s="158" t="s">
        <v>5</v>
      </c>
      <c r="F138" s="159" t="s">
        <v>230</v>
      </c>
      <c r="H138" s="160">
        <v>683.21600000000001</v>
      </c>
      <c r="L138" s="157"/>
      <c r="M138" s="161"/>
      <c r="T138" s="162"/>
      <c r="AT138" s="158" t="s">
        <v>154</v>
      </c>
      <c r="AU138" s="158" t="s">
        <v>152</v>
      </c>
      <c r="AV138" s="12" t="s">
        <v>84</v>
      </c>
      <c r="AW138" s="12" t="s">
        <v>38</v>
      </c>
      <c r="AX138" s="12" t="s">
        <v>82</v>
      </c>
      <c r="AY138" s="158" t="s">
        <v>143</v>
      </c>
    </row>
    <row r="139" spans="2:65" s="1" customFormat="1" ht="16.5" customHeight="1">
      <c r="B139" s="139"/>
      <c r="C139" s="140" t="s">
        <v>231</v>
      </c>
      <c r="D139" s="140" t="s">
        <v>146</v>
      </c>
      <c r="E139" s="141" t="s">
        <v>232</v>
      </c>
      <c r="F139" s="142" t="s">
        <v>233</v>
      </c>
      <c r="G139" s="143" t="s">
        <v>169</v>
      </c>
      <c r="H139" s="144">
        <v>19.448</v>
      </c>
      <c r="I139" s="145"/>
      <c r="J139" s="145">
        <v>0</v>
      </c>
      <c r="K139" s="142" t="s">
        <v>150</v>
      </c>
      <c r="L139" s="36"/>
      <c r="M139" s="146" t="s">
        <v>5</v>
      </c>
      <c r="N139" s="147" t="s">
        <v>45</v>
      </c>
      <c r="O139" s="148">
        <v>0.29899999999999999</v>
      </c>
      <c r="P139" s="148">
        <f>O139*H139</f>
        <v>5.8149519999999999</v>
      </c>
      <c r="Q139" s="148">
        <v>0</v>
      </c>
      <c r="R139" s="148">
        <f>Q139*H139</f>
        <v>0</v>
      </c>
      <c r="S139" s="148">
        <v>0</v>
      </c>
      <c r="T139" s="149">
        <f>S139*H139</f>
        <v>0</v>
      </c>
      <c r="AR139" s="22" t="s">
        <v>151</v>
      </c>
      <c r="AT139" s="22" t="s">
        <v>146</v>
      </c>
      <c r="AU139" s="22" t="s">
        <v>152</v>
      </c>
      <c r="AY139" s="22" t="s">
        <v>143</v>
      </c>
      <c r="BE139" s="150">
        <f>IF(N139="základní",J139,0)</f>
        <v>0</v>
      </c>
      <c r="BF139" s="150">
        <f>IF(N139="snížená",J139,0)</f>
        <v>0</v>
      </c>
      <c r="BG139" s="150">
        <f>IF(N139="zákl. přenesená",J139,0)</f>
        <v>0</v>
      </c>
      <c r="BH139" s="150">
        <f>IF(N139="sníž. přenesená",J139,0)</f>
        <v>0</v>
      </c>
      <c r="BI139" s="150">
        <f>IF(N139="nulová",J139,0)</f>
        <v>0</v>
      </c>
      <c r="BJ139" s="22" t="s">
        <v>82</v>
      </c>
      <c r="BK139" s="150">
        <f>ROUND(I139*H139,2)</f>
        <v>0</v>
      </c>
      <c r="BL139" s="22" t="s">
        <v>151</v>
      </c>
      <c r="BM139" s="22" t="s">
        <v>234</v>
      </c>
    </row>
    <row r="140" spans="2:65" s="11" customFormat="1">
      <c r="B140" s="151"/>
      <c r="D140" s="152" t="s">
        <v>154</v>
      </c>
      <c r="E140" s="153" t="s">
        <v>5</v>
      </c>
      <c r="F140" s="154" t="s">
        <v>235</v>
      </c>
      <c r="H140" s="153" t="s">
        <v>5</v>
      </c>
      <c r="L140" s="151"/>
      <c r="M140" s="155"/>
      <c r="T140" s="156"/>
      <c r="AT140" s="153" t="s">
        <v>154</v>
      </c>
      <c r="AU140" s="153" t="s">
        <v>152</v>
      </c>
      <c r="AV140" s="11" t="s">
        <v>82</v>
      </c>
      <c r="AW140" s="11" t="s">
        <v>38</v>
      </c>
      <c r="AX140" s="11" t="s">
        <v>74</v>
      </c>
      <c r="AY140" s="153" t="s">
        <v>143</v>
      </c>
    </row>
    <row r="141" spans="2:65" s="12" customFormat="1">
      <c r="B141" s="157"/>
      <c r="D141" s="152" t="s">
        <v>154</v>
      </c>
      <c r="E141" s="158" t="s">
        <v>5</v>
      </c>
      <c r="F141" s="159" t="s">
        <v>236</v>
      </c>
      <c r="H141" s="160">
        <v>19.448</v>
      </c>
      <c r="L141" s="157"/>
      <c r="M141" s="161"/>
      <c r="T141" s="162"/>
      <c r="AT141" s="158" t="s">
        <v>154</v>
      </c>
      <c r="AU141" s="158" t="s">
        <v>152</v>
      </c>
      <c r="AV141" s="12" t="s">
        <v>84</v>
      </c>
      <c r="AW141" s="12" t="s">
        <v>38</v>
      </c>
      <c r="AX141" s="12" t="s">
        <v>82</v>
      </c>
      <c r="AY141" s="158" t="s">
        <v>143</v>
      </c>
    </row>
    <row r="142" spans="2:65" s="1" customFormat="1" ht="16.5" customHeight="1">
      <c r="B142" s="139"/>
      <c r="C142" s="140" t="s">
        <v>11</v>
      </c>
      <c r="D142" s="140" t="s">
        <v>146</v>
      </c>
      <c r="E142" s="141" t="s">
        <v>237</v>
      </c>
      <c r="F142" s="142" t="s">
        <v>238</v>
      </c>
      <c r="G142" s="143" t="s">
        <v>149</v>
      </c>
      <c r="H142" s="144">
        <v>1195.3599999999999</v>
      </c>
      <c r="I142" s="145"/>
      <c r="J142" s="145">
        <v>0</v>
      </c>
      <c r="K142" s="142" t="s">
        <v>150</v>
      </c>
      <c r="L142" s="36"/>
      <c r="M142" s="146" t="s">
        <v>5</v>
      </c>
      <c r="N142" s="147" t="s">
        <v>45</v>
      </c>
      <c r="O142" s="148">
        <v>1.7999999999999999E-2</v>
      </c>
      <c r="P142" s="148">
        <f>O142*H142</f>
        <v>21.516479999999998</v>
      </c>
      <c r="Q142" s="148">
        <v>0</v>
      </c>
      <c r="R142" s="148">
        <f>Q142*H142</f>
        <v>0</v>
      </c>
      <c r="S142" s="148">
        <v>0</v>
      </c>
      <c r="T142" s="149">
        <f>S142*H142</f>
        <v>0</v>
      </c>
      <c r="AR142" s="22" t="s">
        <v>151</v>
      </c>
      <c r="AT142" s="22" t="s">
        <v>146</v>
      </c>
      <c r="AU142" s="22" t="s">
        <v>152</v>
      </c>
      <c r="AY142" s="22" t="s">
        <v>143</v>
      </c>
      <c r="BE142" s="150">
        <f>IF(N142="základní",J142,0)</f>
        <v>0</v>
      </c>
      <c r="BF142" s="150">
        <f>IF(N142="snížená",J142,0)</f>
        <v>0</v>
      </c>
      <c r="BG142" s="150">
        <f>IF(N142="zákl. přenesená",J142,0)</f>
        <v>0</v>
      </c>
      <c r="BH142" s="150">
        <f>IF(N142="sníž. přenesená",J142,0)</f>
        <v>0</v>
      </c>
      <c r="BI142" s="150">
        <f>IF(N142="nulová",J142,0)</f>
        <v>0</v>
      </c>
      <c r="BJ142" s="22" t="s">
        <v>82</v>
      </c>
      <c r="BK142" s="150">
        <f>ROUND(I142*H142,2)</f>
        <v>0</v>
      </c>
      <c r="BL142" s="22" t="s">
        <v>151</v>
      </c>
      <c r="BM142" s="22" t="s">
        <v>239</v>
      </c>
    </row>
    <row r="143" spans="2:65" s="12" customFormat="1">
      <c r="B143" s="157"/>
      <c r="D143" s="152" t="s">
        <v>154</v>
      </c>
      <c r="E143" s="158" t="s">
        <v>5</v>
      </c>
      <c r="F143" s="159" t="s">
        <v>240</v>
      </c>
      <c r="H143" s="160">
        <v>905.8</v>
      </c>
      <c r="L143" s="157"/>
      <c r="M143" s="161"/>
      <c r="T143" s="162"/>
      <c r="AT143" s="158" t="s">
        <v>154</v>
      </c>
      <c r="AU143" s="158" t="s">
        <v>152</v>
      </c>
      <c r="AV143" s="12" t="s">
        <v>84</v>
      </c>
      <c r="AW143" s="12" t="s">
        <v>38</v>
      </c>
      <c r="AX143" s="12" t="s">
        <v>74</v>
      </c>
      <c r="AY143" s="158" t="s">
        <v>143</v>
      </c>
    </row>
    <row r="144" spans="2:65" s="12" customFormat="1">
      <c r="B144" s="157"/>
      <c r="D144" s="152" t="s">
        <v>154</v>
      </c>
      <c r="E144" s="158" t="s">
        <v>5</v>
      </c>
      <c r="F144" s="159" t="s">
        <v>241</v>
      </c>
      <c r="H144" s="160">
        <v>289.56</v>
      </c>
      <c r="L144" s="157"/>
      <c r="M144" s="161"/>
      <c r="T144" s="162"/>
      <c r="AT144" s="158" t="s">
        <v>154</v>
      </c>
      <c r="AU144" s="158" t="s">
        <v>152</v>
      </c>
      <c r="AV144" s="12" t="s">
        <v>84</v>
      </c>
      <c r="AW144" s="12" t="s">
        <v>38</v>
      </c>
      <c r="AX144" s="12" t="s">
        <v>74</v>
      </c>
      <c r="AY144" s="158" t="s">
        <v>143</v>
      </c>
    </row>
    <row r="145" spans="2:65" s="13" customFormat="1">
      <c r="B145" s="163"/>
      <c r="D145" s="152" t="s">
        <v>154</v>
      </c>
      <c r="E145" s="164" t="s">
        <v>5</v>
      </c>
      <c r="F145" s="165" t="s">
        <v>194</v>
      </c>
      <c r="H145" s="166">
        <v>1195.3599999999999</v>
      </c>
      <c r="L145" s="163"/>
      <c r="M145" s="167"/>
      <c r="T145" s="168"/>
      <c r="AT145" s="164" t="s">
        <v>154</v>
      </c>
      <c r="AU145" s="164" t="s">
        <v>152</v>
      </c>
      <c r="AV145" s="13" t="s">
        <v>151</v>
      </c>
      <c r="AW145" s="13" t="s">
        <v>38</v>
      </c>
      <c r="AX145" s="13" t="s">
        <v>82</v>
      </c>
      <c r="AY145" s="164" t="s">
        <v>143</v>
      </c>
    </row>
    <row r="146" spans="2:65" s="10" customFormat="1" ht="22.35" customHeight="1">
      <c r="B146" s="128"/>
      <c r="D146" s="129" t="s">
        <v>73</v>
      </c>
      <c r="E146" s="137" t="s">
        <v>214</v>
      </c>
      <c r="F146" s="137" t="s">
        <v>242</v>
      </c>
      <c r="J146" s="138">
        <f>J147+J150+J153</f>
        <v>0</v>
      </c>
      <c r="L146" s="128"/>
      <c r="M146" s="132"/>
      <c r="P146" s="133">
        <f>SUM(P147:P155)</f>
        <v>24.311700000000002</v>
      </c>
      <c r="R146" s="133">
        <f>SUM(R147:R155)</f>
        <v>0</v>
      </c>
      <c r="T146" s="134">
        <f>SUM(T147:T155)</f>
        <v>0</v>
      </c>
      <c r="AR146" s="129" t="s">
        <v>82</v>
      </c>
      <c r="AT146" s="135" t="s">
        <v>73</v>
      </c>
      <c r="AU146" s="135" t="s">
        <v>84</v>
      </c>
      <c r="AY146" s="129" t="s">
        <v>143</v>
      </c>
      <c r="BK146" s="136">
        <f>SUM(BK147:BK155)</f>
        <v>0</v>
      </c>
    </row>
    <row r="147" spans="2:65" s="1" customFormat="1" ht="25.5" customHeight="1">
      <c r="B147" s="139"/>
      <c r="C147" s="140" t="s">
        <v>243</v>
      </c>
      <c r="D147" s="140" t="s">
        <v>146</v>
      </c>
      <c r="E147" s="141" t="s">
        <v>244</v>
      </c>
      <c r="F147" s="142" t="s">
        <v>245</v>
      </c>
      <c r="G147" s="143" t="s">
        <v>149</v>
      </c>
      <c r="H147" s="144">
        <v>476.7</v>
      </c>
      <c r="I147" s="145"/>
      <c r="J147" s="145">
        <v>0</v>
      </c>
      <c r="K147" s="142" t="s">
        <v>150</v>
      </c>
      <c r="L147" s="36"/>
      <c r="M147" s="146" t="s">
        <v>5</v>
      </c>
      <c r="N147" s="147" t="s">
        <v>45</v>
      </c>
      <c r="O147" s="148">
        <v>3.5000000000000003E-2</v>
      </c>
      <c r="P147" s="148">
        <f>O147*H147</f>
        <v>16.6845</v>
      </c>
      <c r="Q147" s="148">
        <v>0</v>
      </c>
      <c r="R147" s="148">
        <f>Q147*H147</f>
        <v>0</v>
      </c>
      <c r="S147" s="148">
        <v>0</v>
      </c>
      <c r="T147" s="149">
        <f>S147*H147</f>
        <v>0</v>
      </c>
      <c r="AR147" s="22" t="s">
        <v>151</v>
      </c>
      <c r="AT147" s="22" t="s">
        <v>146</v>
      </c>
      <c r="AU147" s="22" t="s">
        <v>152</v>
      </c>
      <c r="AY147" s="22" t="s">
        <v>143</v>
      </c>
      <c r="BE147" s="150">
        <f>IF(N147="základní",J147,0)</f>
        <v>0</v>
      </c>
      <c r="BF147" s="150">
        <f>IF(N147="snížená",J147,0)</f>
        <v>0</v>
      </c>
      <c r="BG147" s="150">
        <f>IF(N147="zákl. přenesená",J147,0)</f>
        <v>0</v>
      </c>
      <c r="BH147" s="150">
        <f>IF(N147="sníž. přenesená",J147,0)</f>
        <v>0</v>
      </c>
      <c r="BI147" s="150">
        <f>IF(N147="nulová",J147,0)</f>
        <v>0</v>
      </c>
      <c r="BJ147" s="22" t="s">
        <v>82</v>
      </c>
      <c r="BK147" s="150">
        <f>ROUND(I147*H147,2)</f>
        <v>0</v>
      </c>
      <c r="BL147" s="22" t="s">
        <v>151</v>
      </c>
      <c r="BM147" s="22" t="s">
        <v>246</v>
      </c>
    </row>
    <row r="148" spans="2:65" s="11" customFormat="1">
      <c r="B148" s="151"/>
      <c r="D148" s="152" t="s">
        <v>154</v>
      </c>
      <c r="E148" s="153" t="s">
        <v>5</v>
      </c>
      <c r="F148" s="154" t="s">
        <v>247</v>
      </c>
      <c r="H148" s="153" t="s">
        <v>5</v>
      </c>
      <c r="L148" s="151"/>
      <c r="M148" s="155"/>
      <c r="T148" s="156"/>
      <c r="AT148" s="153" t="s">
        <v>154</v>
      </c>
      <c r="AU148" s="153" t="s">
        <v>152</v>
      </c>
      <c r="AV148" s="11" t="s">
        <v>82</v>
      </c>
      <c r="AW148" s="11" t="s">
        <v>38</v>
      </c>
      <c r="AX148" s="11" t="s">
        <v>74</v>
      </c>
      <c r="AY148" s="153" t="s">
        <v>143</v>
      </c>
    </row>
    <row r="149" spans="2:65" s="12" customFormat="1">
      <c r="B149" s="157"/>
      <c r="D149" s="152" t="s">
        <v>154</v>
      </c>
      <c r="E149" s="158" t="s">
        <v>5</v>
      </c>
      <c r="F149" s="159" t="s">
        <v>248</v>
      </c>
      <c r="H149" s="160">
        <v>476.7</v>
      </c>
      <c r="L149" s="157"/>
      <c r="M149" s="161"/>
      <c r="T149" s="162"/>
      <c r="AT149" s="158" t="s">
        <v>154</v>
      </c>
      <c r="AU149" s="158" t="s">
        <v>152</v>
      </c>
      <c r="AV149" s="12" t="s">
        <v>84</v>
      </c>
      <c r="AW149" s="12" t="s">
        <v>38</v>
      </c>
      <c r="AX149" s="12" t="s">
        <v>82</v>
      </c>
      <c r="AY149" s="158" t="s">
        <v>143</v>
      </c>
    </row>
    <row r="150" spans="2:65" s="1" customFormat="1" ht="16.5" customHeight="1">
      <c r="B150" s="139"/>
      <c r="C150" s="140" t="s">
        <v>249</v>
      </c>
      <c r="D150" s="140" t="s">
        <v>146</v>
      </c>
      <c r="E150" s="141" t="s">
        <v>250</v>
      </c>
      <c r="F150" s="142" t="s">
        <v>251</v>
      </c>
      <c r="G150" s="143" t="s">
        <v>169</v>
      </c>
      <c r="H150" s="144">
        <v>47.67</v>
      </c>
      <c r="I150" s="145"/>
      <c r="J150" s="145">
        <v>0</v>
      </c>
      <c r="K150" s="142" t="s">
        <v>150</v>
      </c>
      <c r="L150" s="36"/>
      <c r="M150" s="146" t="s">
        <v>5</v>
      </c>
      <c r="N150" s="147" t="s">
        <v>45</v>
      </c>
      <c r="O150" s="148">
        <v>0.11600000000000001</v>
      </c>
      <c r="P150" s="148">
        <f>O150*H150</f>
        <v>5.5297200000000002</v>
      </c>
      <c r="Q150" s="148">
        <v>0</v>
      </c>
      <c r="R150" s="148">
        <f>Q150*H150</f>
        <v>0</v>
      </c>
      <c r="S150" s="148">
        <v>0</v>
      </c>
      <c r="T150" s="149">
        <f>S150*H150</f>
        <v>0</v>
      </c>
      <c r="AR150" s="22" t="s">
        <v>151</v>
      </c>
      <c r="AT150" s="22" t="s">
        <v>146</v>
      </c>
      <c r="AU150" s="22" t="s">
        <v>152</v>
      </c>
      <c r="AY150" s="22" t="s">
        <v>143</v>
      </c>
      <c r="BE150" s="150">
        <f>IF(N150="základní",J150,0)</f>
        <v>0</v>
      </c>
      <c r="BF150" s="150">
        <f>IF(N150="snížená",J150,0)</f>
        <v>0</v>
      </c>
      <c r="BG150" s="150">
        <f>IF(N150="zákl. přenesená",J150,0)</f>
        <v>0</v>
      </c>
      <c r="BH150" s="150">
        <f>IF(N150="sníž. přenesená",J150,0)</f>
        <v>0</v>
      </c>
      <c r="BI150" s="150">
        <f>IF(N150="nulová",J150,0)</f>
        <v>0</v>
      </c>
      <c r="BJ150" s="22" t="s">
        <v>82</v>
      </c>
      <c r="BK150" s="150">
        <f>ROUND(I150*H150,2)</f>
        <v>0</v>
      </c>
      <c r="BL150" s="22" t="s">
        <v>151</v>
      </c>
      <c r="BM150" s="22" t="s">
        <v>252</v>
      </c>
    </row>
    <row r="151" spans="2:65" s="11" customFormat="1">
      <c r="B151" s="151"/>
      <c r="D151" s="152" t="s">
        <v>154</v>
      </c>
      <c r="E151" s="153" t="s">
        <v>5</v>
      </c>
      <c r="F151" s="154" t="s">
        <v>253</v>
      </c>
      <c r="H151" s="153" t="s">
        <v>5</v>
      </c>
      <c r="L151" s="151"/>
      <c r="M151" s="155"/>
      <c r="T151" s="156"/>
      <c r="AT151" s="153" t="s">
        <v>154</v>
      </c>
      <c r="AU151" s="153" t="s">
        <v>152</v>
      </c>
      <c r="AV151" s="11" t="s">
        <v>82</v>
      </c>
      <c r="AW151" s="11" t="s">
        <v>38</v>
      </c>
      <c r="AX151" s="11" t="s">
        <v>74</v>
      </c>
      <c r="AY151" s="153" t="s">
        <v>143</v>
      </c>
    </row>
    <row r="152" spans="2:65" s="12" customFormat="1">
      <c r="B152" s="157"/>
      <c r="D152" s="152" t="s">
        <v>154</v>
      </c>
      <c r="E152" s="158" t="s">
        <v>5</v>
      </c>
      <c r="F152" s="159" t="s">
        <v>254</v>
      </c>
      <c r="H152" s="160">
        <v>47.67</v>
      </c>
      <c r="L152" s="157"/>
      <c r="M152" s="161"/>
      <c r="T152" s="162"/>
      <c r="AT152" s="158" t="s">
        <v>154</v>
      </c>
      <c r="AU152" s="158" t="s">
        <v>152</v>
      </c>
      <c r="AV152" s="12" t="s">
        <v>84</v>
      </c>
      <c r="AW152" s="12" t="s">
        <v>38</v>
      </c>
      <c r="AX152" s="12" t="s">
        <v>82</v>
      </c>
      <c r="AY152" s="158" t="s">
        <v>143</v>
      </c>
    </row>
    <row r="153" spans="2:65" s="1" customFormat="1" ht="16.5" customHeight="1">
      <c r="B153" s="139"/>
      <c r="C153" s="140" t="s">
        <v>255</v>
      </c>
      <c r="D153" s="140" t="s">
        <v>146</v>
      </c>
      <c r="E153" s="141" t="s">
        <v>202</v>
      </c>
      <c r="F153" s="142" t="s">
        <v>203</v>
      </c>
      <c r="G153" s="143" t="s">
        <v>169</v>
      </c>
      <c r="H153" s="144">
        <v>47.67</v>
      </c>
      <c r="I153" s="145"/>
      <c r="J153" s="145">
        <v>0</v>
      </c>
      <c r="K153" s="142" t="s">
        <v>150</v>
      </c>
      <c r="L153" s="36"/>
      <c r="M153" s="146" t="s">
        <v>5</v>
      </c>
      <c r="N153" s="147" t="s">
        <v>45</v>
      </c>
      <c r="O153" s="148">
        <v>4.3999999999999997E-2</v>
      </c>
      <c r="P153" s="148">
        <f>O153*H153</f>
        <v>2.09748</v>
      </c>
      <c r="Q153" s="148">
        <v>0</v>
      </c>
      <c r="R153" s="148">
        <f>Q153*H153</f>
        <v>0</v>
      </c>
      <c r="S153" s="148">
        <v>0</v>
      </c>
      <c r="T153" s="149">
        <f>S153*H153</f>
        <v>0</v>
      </c>
      <c r="AR153" s="22" t="s">
        <v>151</v>
      </c>
      <c r="AT153" s="22" t="s">
        <v>146</v>
      </c>
      <c r="AU153" s="22" t="s">
        <v>152</v>
      </c>
      <c r="AY153" s="22" t="s">
        <v>143</v>
      </c>
      <c r="BE153" s="150">
        <f>IF(N153="základní",J153,0)</f>
        <v>0</v>
      </c>
      <c r="BF153" s="150">
        <f>IF(N153="snížená",J153,0)</f>
        <v>0</v>
      </c>
      <c r="BG153" s="150">
        <f>IF(N153="zákl. přenesená",J153,0)</f>
        <v>0</v>
      </c>
      <c r="BH153" s="150">
        <f>IF(N153="sníž. přenesená",J153,0)</f>
        <v>0</v>
      </c>
      <c r="BI153" s="150">
        <f>IF(N153="nulová",J153,0)</f>
        <v>0</v>
      </c>
      <c r="BJ153" s="22" t="s">
        <v>82</v>
      </c>
      <c r="BK153" s="150">
        <f>ROUND(I153*H153,2)</f>
        <v>0</v>
      </c>
      <c r="BL153" s="22" t="s">
        <v>151</v>
      </c>
      <c r="BM153" s="22" t="s">
        <v>256</v>
      </c>
    </row>
    <row r="154" spans="2:65" s="11" customFormat="1" ht="27">
      <c r="B154" s="151"/>
      <c r="D154" s="152" t="s">
        <v>154</v>
      </c>
      <c r="E154" s="153" t="s">
        <v>5</v>
      </c>
      <c r="F154" s="154" t="s">
        <v>257</v>
      </c>
      <c r="H154" s="153" t="s">
        <v>5</v>
      </c>
      <c r="L154" s="151"/>
      <c r="M154" s="155"/>
      <c r="T154" s="156"/>
      <c r="AT154" s="153" t="s">
        <v>154</v>
      </c>
      <c r="AU154" s="153" t="s">
        <v>152</v>
      </c>
      <c r="AV154" s="11" t="s">
        <v>82</v>
      </c>
      <c r="AW154" s="11" t="s">
        <v>38</v>
      </c>
      <c r="AX154" s="11" t="s">
        <v>74</v>
      </c>
      <c r="AY154" s="153" t="s">
        <v>143</v>
      </c>
    </row>
    <row r="155" spans="2:65" s="12" customFormat="1">
      <c r="B155" s="157"/>
      <c r="D155" s="152" t="s">
        <v>154</v>
      </c>
      <c r="E155" s="158" t="s">
        <v>5</v>
      </c>
      <c r="F155" s="159" t="s">
        <v>258</v>
      </c>
      <c r="H155" s="160">
        <v>47.67</v>
      </c>
      <c r="L155" s="157"/>
      <c r="M155" s="161"/>
      <c r="T155" s="162"/>
      <c r="AT155" s="158" t="s">
        <v>154</v>
      </c>
      <c r="AU155" s="158" t="s">
        <v>152</v>
      </c>
      <c r="AV155" s="12" t="s">
        <v>84</v>
      </c>
      <c r="AW155" s="12" t="s">
        <v>38</v>
      </c>
      <c r="AX155" s="12" t="s">
        <v>82</v>
      </c>
      <c r="AY155" s="158" t="s">
        <v>143</v>
      </c>
    </row>
    <row r="156" spans="2:65" s="10" customFormat="1" ht="29.85" customHeight="1">
      <c r="B156" s="128"/>
      <c r="D156" s="129" t="s">
        <v>73</v>
      </c>
      <c r="E156" s="137" t="s">
        <v>152</v>
      </c>
      <c r="F156" s="137" t="s">
        <v>259</v>
      </c>
      <c r="J156" s="138">
        <f>J157+J160+J162</f>
        <v>0</v>
      </c>
      <c r="L156" s="128"/>
      <c r="M156" s="132"/>
      <c r="P156" s="133">
        <f>SUM(P157:P164)</f>
        <v>252.40910000000002</v>
      </c>
      <c r="R156" s="133">
        <f>SUM(R157:R164)</f>
        <v>34.9304056</v>
      </c>
      <c r="T156" s="134">
        <f>SUM(T157:T164)</f>
        <v>0</v>
      </c>
      <c r="AR156" s="129" t="s">
        <v>82</v>
      </c>
      <c r="AT156" s="135" t="s">
        <v>73</v>
      </c>
      <c r="AU156" s="135" t="s">
        <v>82</v>
      </c>
      <c r="AY156" s="129" t="s">
        <v>143</v>
      </c>
      <c r="BK156" s="136">
        <f>SUM(BK157:BK164)</f>
        <v>0</v>
      </c>
    </row>
    <row r="157" spans="2:65" s="1" customFormat="1" ht="25.5" customHeight="1">
      <c r="B157" s="139"/>
      <c r="C157" s="140" t="s">
        <v>260</v>
      </c>
      <c r="D157" s="140" t="s">
        <v>146</v>
      </c>
      <c r="E157" s="141" t="s">
        <v>261</v>
      </c>
      <c r="F157" s="142" t="s">
        <v>262</v>
      </c>
      <c r="G157" s="143" t="s">
        <v>263</v>
      </c>
      <c r="H157" s="144">
        <v>376.73</v>
      </c>
      <c r="I157" s="145"/>
      <c r="J157" s="145">
        <v>0</v>
      </c>
      <c r="K157" s="142" t="s">
        <v>150</v>
      </c>
      <c r="L157" s="36"/>
      <c r="M157" s="146" t="s">
        <v>5</v>
      </c>
      <c r="N157" s="147" t="s">
        <v>45</v>
      </c>
      <c r="O157" s="148">
        <v>0.67</v>
      </c>
      <c r="P157" s="148">
        <f>O157*H157</f>
        <v>252.40910000000002</v>
      </c>
      <c r="Q157" s="148">
        <v>4.8719999999999999E-2</v>
      </c>
      <c r="R157" s="148">
        <f>Q157*H157</f>
        <v>18.354285600000001</v>
      </c>
      <c r="S157" s="148">
        <v>0</v>
      </c>
      <c r="T157" s="149">
        <f>S157*H157</f>
        <v>0</v>
      </c>
      <c r="AR157" s="22" t="s">
        <v>151</v>
      </c>
      <c r="AT157" s="22" t="s">
        <v>146</v>
      </c>
      <c r="AU157" s="22" t="s">
        <v>84</v>
      </c>
      <c r="AY157" s="22" t="s">
        <v>143</v>
      </c>
      <c r="BE157" s="150">
        <f>IF(N157="základní",J157,0)</f>
        <v>0</v>
      </c>
      <c r="BF157" s="150">
        <f>IF(N157="snížená",J157,0)</f>
        <v>0</v>
      </c>
      <c r="BG157" s="150">
        <f>IF(N157="zákl. přenesená",J157,0)</f>
        <v>0</v>
      </c>
      <c r="BH157" s="150">
        <f>IF(N157="sníž. přenesená",J157,0)</f>
        <v>0</v>
      </c>
      <c r="BI157" s="150">
        <f>IF(N157="nulová",J157,0)</f>
        <v>0</v>
      </c>
      <c r="BJ157" s="22" t="s">
        <v>82</v>
      </c>
      <c r="BK157" s="150">
        <f>ROUND(I157*H157,2)</f>
        <v>0</v>
      </c>
      <c r="BL157" s="22" t="s">
        <v>151</v>
      </c>
      <c r="BM157" s="22" t="s">
        <v>264</v>
      </c>
    </row>
    <row r="158" spans="2:65" s="11" customFormat="1" ht="27">
      <c r="B158" s="151"/>
      <c r="D158" s="152" t="s">
        <v>154</v>
      </c>
      <c r="E158" s="153" t="s">
        <v>5</v>
      </c>
      <c r="F158" s="154" t="s">
        <v>265</v>
      </c>
      <c r="H158" s="153" t="s">
        <v>5</v>
      </c>
      <c r="L158" s="151"/>
      <c r="M158" s="155"/>
      <c r="T158" s="156"/>
      <c r="AT158" s="153" t="s">
        <v>154</v>
      </c>
      <c r="AU158" s="153" t="s">
        <v>84</v>
      </c>
      <c r="AV158" s="11" t="s">
        <v>82</v>
      </c>
      <c r="AW158" s="11" t="s">
        <v>38</v>
      </c>
      <c r="AX158" s="11" t="s">
        <v>74</v>
      </c>
      <c r="AY158" s="153" t="s">
        <v>143</v>
      </c>
    </row>
    <row r="159" spans="2:65" s="12" customFormat="1">
      <c r="B159" s="157"/>
      <c r="D159" s="152" t="s">
        <v>154</v>
      </c>
      <c r="E159" s="158" t="s">
        <v>5</v>
      </c>
      <c r="F159" s="159" t="s">
        <v>266</v>
      </c>
      <c r="H159" s="160">
        <v>376.73</v>
      </c>
      <c r="L159" s="157"/>
      <c r="M159" s="161"/>
      <c r="T159" s="162"/>
      <c r="AT159" s="158" t="s">
        <v>154</v>
      </c>
      <c r="AU159" s="158" t="s">
        <v>84</v>
      </c>
      <c r="AV159" s="12" t="s">
        <v>84</v>
      </c>
      <c r="AW159" s="12" t="s">
        <v>38</v>
      </c>
      <c r="AX159" s="12" t="s">
        <v>82</v>
      </c>
      <c r="AY159" s="158" t="s">
        <v>143</v>
      </c>
    </row>
    <row r="160" spans="2:65" s="1" customFormat="1" ht="16.5" customHeight="1">
      <c r="B160" s="139"/>
      <c r="C160" s="169" t="s">
        <v>267</v>
      </c>
      <c r="D160" s="169" t="s">
        <v>268</v>
      </c>
      <c r="E160" s="170" t="s">
        <v>269</v>
      </c>
      <c r="F160" s="171" t="s">
        <v>270</v>
      </c>
      <c r="G160" s="172" t="s">
        <v>163</v>
      </c>
      <c r="H160" s="173">
        <v>376.73</v>
      </c>
      <c r="I160" s="174"/>
      <c r="J160" s="174">
        <v>0</v>
      </c>
      <c r="K160" s="171" t="s">
        <v>150</v>
      </c>
      <c r="L160" s="175"/>
      <c r="M160" s="176" t="s">
        <v>5</v>
      </c>
      <c r="N160" s="177" t="s">
        <v>45</v>
      </c>
      <c r="O160" s="148">
        <v>0</v>
      </c>
      <c r="P160" s="148">
        <f>O160*H160</f>
        <v>0</v>
      </c>
      <c r="Q160" s="148">
        <v>3.2000000000000001E-2</v>
      </c>
      <c r="R160" s="148">
        <f>Q160*H160</f>
        <v>12.05536</v>
      </c>
      <c r="S160" s="148">
        <v>0</v>
      </c>
      <c r="T160" s="149">
        <f>S160*H160</f>
        <v>0</v>
      </c>
      <c r="AR160" s="22" t="s">
        <v>195</v>
      </c>
      <c r="AT160" s="22" t="s">
        <v>268</v>
      </c>
      <c r="AU160" s="22" t="s">
        <v>84</v>
      </c>
      <c r="AY160" s="22" t="s">
        <v>143</v>
      </c>
      <c r="BE160" s="150">
        <f>IF(N160="základní",J160,0)</f>
        <v>0</v>
      </c>
      <c r="BF160" s="150">
        <f>IF(N160="snížená",J160,0)</f>
        <v>0</v>
      </c>
      <c r="BG160" s="150">
        <f>IF(N160="zákl. přenesená",J160,0)</f>
        <v>0</v>
      </c>
      <c r="BH160" s="150">
        <f>IF(N160="sníž. přenesená",J160,0)</f>
        <v>0</v>
      </c>
      <c r="BI160" s="150">
        <f>IF(N160="nulová",J160,0)</f>
        <v>0</v>
      </c>
      <c r="BJ160" s="22" t="s">
        <v>82</v>
      </c>
      <c r="BK160" s="150">
        <f>ROUND(I160*H160,2)</f>
        <v>0</v>
      </c>
      <c r="BL160" s="22" t="s">
        <v>151</v>
      </c>
      <c r="BM160" s="22" t="s">
        <v>271</v>
      </c>
    </row>
    <row r="161" spans="2:65" s="12" customFormat="1">
      <c r="B161" s="157"/>
      <c r="D161" s="152" t="s">
        <v>154</v>
      </c>
      <c r="E161" s="158" t="s">
        <v>5</v>
      </c>
      <c r="F161" s="159" t="s">
        <v>272</v>
      </c>
      <c r="H161" s="160">
        <v>376.73</v>
      </c>
      <c r="L161" s="157"/>
      <c r="M161" s="161"/>
      <c r="T161" s="162"/>
      <c r="AT161" s="158" t="s">
        <v>154</v>
      </c>
      <c r="AU161" s="158" t="s">
        <v>84</v>
      </c>
      <c r="AV161" s="12" t="s">
        <v>84</v>
      </c>
      <c r="AW161" s="12" t="s">
        <v>38</v>
      </c>
      <c r="AX161" s="12" t="s">
        <v>82</v>
      </c>
      <c r="AY161" s="158" t="s">
        <v>143</v>
      </c>
    </row>
    <row r="162" spans="2:65" s="1" customFormat="1" ht="16.5" customHeight="1">
      <c r="B162" s="139"/>
      <c r="C162" s="169" t="s">
        <v>10</v>
      </c>
      <c r="D162" s="169" t="s">
        <v>268</v>
      </c>
      <c r="E162" s="170" t="s">
        <v>273</v>
      </c>
      <c r="F162" s="171" t="s">
        <v>274</v>
      </c>
      <c r="G162" s="172" t="s">
        <v>263</v>
      </c>
      <c r="H162" s="173">
        <v>753.46</v>
      </c>
      <c r="I162" s="174"/>
      <c r="J162" s="174">
        <v>0</v>
      </c>
      <c r="K162" s="171" t="s">
        <v>150</v>
      </c>
      <c r="L162" s="175"/>
      <c r="M162" s="176" t="s">
        <v>5</v>
      </c>
      <c r="N162" s="177" t="s">
        <v>45</v>
      </c>
      <c r="O162" s="148">
        <v>0</v>
      </c>
      <c r="P162" s="148">
        <f>O162*H162</f>
        <v>0</v>
      </c>
      <c r="Q162" s="148">
        <v>6.0000000000000001E-3</v>
      </c>
      <c r="R162" s="148">
        <f>Q162*H162</f>
        <v>4.5207600000000001</v>
      </c>
      <c r="S162" s="148">
        <v>0</v>
      </c>
      <c r="T162" s="149">
        <f>S162*H162</f>
        <v>0</v>
      </c>
      <c r="AR162" s="22" t="s">
        <v>195</v>
      </c>
      <c r="AT162" s="22" t="s">
        <v>268</v>
      </c>
      <c r="AU162" s="22" t="s">
        <v>84</v>
      </c>
      <c r="AY162" s="22" t="s">
        <v>143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22" t="s">
        <v>82</v>
      </c>
      <c r="BK162" s="150">
        <f>ROUND(I162*H162,2)</f>
        <v>0</v>
      </c>
      <c r="BL162" s="22" t="s">
        <v>151</v>
      </c>
      <c r="BM162" s="22" t="s">
        <v>275</v>
      </c>
    </row>
    <row r="163" spans="2:65" s="11" customFormat="1" ht="27">
      <c r="B163" s="151"/>
      <c r="D163" s="152" t="s">
        <v>154</v>
      </c>
      <c r="E163" s="153" t="s">
        <v>5</v>
      </c>
      <c r="F163" s="154" t="s">
        <v>276</v>
      </c>
      <c r="H163" s="153" t="s">
        <v>5</v>
      </c>
      <c r="L163" s="151"/>
      <c r="M163" s="155"/>
      <c r="T163" s="156"/>
      <c r="AT163" s="153" t="s">
        <v>154</v>
      </c>
      <c r="AU163" s="153" t="s">
        <v>84</v>
      </c>
      <c r="AV163" s="11" t="s">
        <v>82</v>
      </c>
      <c r="AW163" s="11" t="s">
        <v>38</v>
      </c>
      <c r="AX163" s="11" t="s">
        <v>74</v>
      </c>
      <c r="AY163" s="153" t="s">
        <v>143</v>
      </c>
    </row>
    <row r="164" spans="2:65" s="12" customFormat="1">
      <c r="B164" s="157"/>
      <c r="D164" s="152" t="s">
        <v>154</v>
      </c>
      <c r="E164" s="158" t="s">
        <v>5</v>
      </c>
      <c r="F164" s="159" t="s">
        <v>277</v>
      </c>
      <c r="H164" s="160">
        <v>753.46</v>
      </c>
      <c r="L164" s="157"/>
      <c r="M164" s="161"/>
      <c r="T164" s="162"/>
      <c r="AT164" s="158" t="s">
        <v>154</v>
      </c>
      <c r="AU164" s="158" t="s">
        <v>84</v>
      </c>
      <c r="AV164" s="12" t="s">
        <v>84</v>
      </c>
      <c r="AW164" s="12" t="s">
        <v>38</v>
      </c>
      <c r="AX164" s="12" t="s">
        <v>82</v>
      </c>
      <c r="AY164" s="158" t="s">
        <v>143</v>
      </c>
    </row>
    <row r="165" spans="2:65" s="10" customFormat="1" ht="29.85" customHeight="1">
      <c r="B165" s="128"/>
      <c r="D165" s="129" t="s">
        <v>73</v>
      </c>
      <c r="E165" s="137" t="s">
        <v>173</v>
      </c>
      <c r="F165" s="137" t="s">
        <v>278</v>
      </c>
      <c r="J165" s="138">
        <f>J166+J168+J173+J176+J179+J182+J186</f>
        <v>0</v>
      </c>
      <c r="L165" s="128"/>
      <c r="M165" s="132"/>
      <c r="P165" s="133">
        <f>SUM(P166:P188)</f>
        <v>62.007799999999996</v>
      </c>
      <c r="R165" s="133">
        <f>SUM(R166:R188)</f>
        <v>1.0593575</v>
      </c>
      <c r="T165" s="134">
        <f>SUM(T166:T188)</f>
        <v>0</v>
      </c>
      <c r="AR165" s="129" t="s">
        <v>82</v>
      </c>
      <c r="AT165" s="135" t="s">
        <v>73</v>
      </c>
      <c r="AU165" s="135" t="s">
        <v>82</v>
      </c>
      <c r="AY165" s="129" t="s">
        <v>143</v>
      </c>
      <c r="BK165" s="136">
        <f>SUM(BK166:BK188)</f>
        <v>0</v>
      </c>
    </row>
    <row r="166" spans="2:65" s="1" customFormat="1" ht="16.5" customHeight="1">
      <c r="B166" s="139"/>
      <c r="C166" s="140" t="s">
        <v>279</v>
      </c>
      <c r="D166" s="140" t="s">
        <v>146</v>
      </c>
      <c r="E166" s="141" t="s">
        <v>280</v>
      </c>
      <c r="F166" s="142" t="s">
        <v>281</v>
      </c>
      <c r="G166" s="143" t="s">
        <v>149</v>
      </c>
      <c r="H166" s="144">
        <v>901.7</v>
      </c>
      <c r="I166" s="145"/>
      <c r="J166" s="145">
        <v>0</v>
      </c>
      <c r="K166" s="142" t="s">
        <v>150</v>
      </c>
      <c r="L166" s="36"/>
      <c r="M166" s="146" t="s">
        <v>5</v>
      </c>
      <c r="N166" s="147" t="s">
        <v>45</v>
      </c>
      <c r="O166" s="148">
        <v>2.5999999999999999E-2</v>
      </c>
      <c r="P166" s="148">
        <f>O166*H166</f>
        <v>23.444199999999999</v>
      </c>
      <c r="Q166" s="148">
        <v>0</v>
      </c>
      <c r="R166" s="148">
        <f>Q166*H166</f>
        <v>0</v>
      </c>
      <c r="S166" s="148">
        <v>0</v>
      </c>
      <c r="T166" s="149">
        <f>S166*H166</f>
        <v>0</v>
      </c>
      <c r="AR166" s="22" t="s">
        <v>151</v>
      </c>
      <c r="AT166" s="22" t="s">
        <v>146</v>
      </c>
      <c r="AU166" s="22" t="s">
        <v>84</v>
      </c>
      <c r="AY166" s="22" t="s">
        <v>143</v>
      </c>
      <c r="BE166" s="150">
        <f>IF(N166="základní",J166,0)</f>
        <v>0</v>
      </c>
      <c r="BF166" s="150">
        <f>IF(N166="snížená",J166,0)</f>
        <v>0</v>
      </c>
      <c r="BG166" s="150">
        <f>IF(N166="zákl. přenesená",J166,0)</f>
        <v>0</v>
      </c>
      <c r="BH166" s="150">
        <f>IF(N166="sníž. přenesená",J166,0)</f>
        <v>0</v>
      </c>
      <c r="BI166" s="150">
        <f>IF(N166="nulová",J166,0)</f>
        <v>0</v>
      </c>
      <c r="BJ166" s="22" t="s">
        <v>82</v>
      </c>
      <c r="BK166" s="150">
        <f>ROUND(I166*H166,2)</f>
        <v>0</v>
      </c>
      <c r="BL166" s="22" t="s">
        <v>151</v>
      </c>
      <c r="BM166" s="22" t="s">
        <v>282</v>
      </c>
    </row>
    <row r="167" spans="2:65" s="12" customFormat="1">
      <c r="B167" s="157"/>
      <c r="D167" s="152" t="s">
        <v>154</v>
      </c>
      <c r="E167" s="158" t="s">
        <v>5</v>
      </c>
      <c r="F167" s="159" t="s">
        <v>283</v>
      </c>
      <c r="H167" s="160">
        <v>901.7</v>
      </c>
      <c r="L167" s="157"/>
      <c r="M167" s="161"/>
      <c r="T167" s="162"/>
      <c r="AT167" s="158" t="s">
        <v>154</v>
      </c>
      <c r="AU167" s="158" t="s">
        <v>84</v>
      </c>
      <c r="AV167" s="12" t="s">
        <v>84</v>
      </c>
      <c r="AW167" s="12" t="s">
        <v>38</v>
      </c>
      <c r="AX167" s="12" t="s">
        <v>82</v>
      </c>
      <c r="AY167" s="158" t="s">
        <v>143</v>
      </c>
    </row>
    <row r="168" spans="2:65" s="1" customFormat="1" ht="16.5" customHeight="1">
      <c r="B168" s="139"/>
      <c r="C168" s="140" t="s">
        <v>284</v>
      </c>
      <c r="D168" s="140" t="s">
        <v>146</v>
      </c>
      <c r="E168" s="141" t="s">
        <v>285</v>
      </c>
      <c r="F168" s="142" t="s">
        <v>286</v>
      </c>
      <c r="G168" s="143" t="s">
        <v>149</v>
      </c>
      <c r="H168" s="144">
        <v>906.55</v>
      </c>
      <c r="I168" s="145"/>
      <c r="J168" s="145">
        <v>0</v>
      </c>
      <c r="K168" s="142" t="s">
        <v>150</v>
      </c>
      <c r="L168" s="36"/>
      <c r="M168" s="146" t="s">
        <v>5</v>
      </c>
      <c r="N168" s="147" t="s">
        <v>45</v>
      </c>
      <c r="O168" s="148">
        <v>2.5999999999999999E-2</v>
      </c>
      <c r="P168" s="148">
        <f>O168*H168</f>
        <v>23.570299999999996</v>
      </c>
      <c r="Q168" s="148">
        <v>0</v>
      </c>
      <c r="R168" s="148">
        <f>Q168*H168</f>
        <v>0</v>
      </c>
      <c r="S168" s="148">
        <v>0</v>
      </c>
      <c r="T168" s="149">
        <f>S168*H168</f>
        <v>0</v>
      </c>
      <c r="AR168" s="22" t="s">
        <v>151</v>
      </c>
      <c r="AT168" s="22" t="s">
        <v>146</v>
      </c>
      <c r="AU168" s="22" t="s">
        <v>84</v>
      </c>
      <c r="AY168" s="22" t="s">
        <v>143</v>
      </c>
      <c r="BE168" s="150">
        <f>IF(N168="základní",J168,0)</f>
        <v>0</v>
      </c>
      <c r="BF168" s="150">
        <f>IF(N168="snížená",J168,0)</f>
        <v>0</v>
      </c>
      <c r="BG168" s="150">
        <f>IF(N168="zákl. přenesená",J168,0)</f>
        <v>0</v>
      </c>
      <c r="BH168" s="150">
        <f>IF(N168="sníž. přenesená",J168,0)</f>
        <v>0</v>
      </c>
      <c r="BI168" s="150">
        <f>IF(N168="nulová",J168,0)</f>
        <v>0</v>
      </c>
      <c r="BJ168" s="22" t="s">
        <v>82</v>
      </c>
      <c r="BK168" s="150">
        <f>ROUND(I168*H168,2)</f>
        <v>0</v>
      </c>
      <c r="BL168" s="22" t="s">
        <v>151</v>
      </c>
      <c r="BM168" s="22" t="s">
        <v>287</v>
      </c>
    </row>
    <row r="169" spans="2:65" s="12" customFormat="1">
      <c r="B169" s="157"/>
      <c r="D169" s="152" t="s">
        <v>154</v>
      </c>
      <c r="E169" s="158" t="s">
        <v>5</v>
      </c>
      <c r="F169" s="159" t="s">
        <v>288</v>
      </c>
      <c r="H169" s="160">
        <v>901.7</v>
      </c>
      <c r="L169" s="157"/>
      <c r="M169" s="161"/>
      <c r="T169" s="162"/>
      <c r="AT169" s="158" t="s">
        <v>154</v>
      </c>
      <c r="AU169" s="158" t="s">
        <v>84</v>
      </c>
      <c r="AV169" s="12" t="s">
        <v>84</v>
      </c>
      <c r="AW169" s="12" t="s">
        <v>38</v>
      </c>
      <c r="AX169" s="12" t="s">
        <v>74</v>
      </c>
      <c r="AY169" s="158" t="s">
        <v>143</v>
      </c>
    </row>
    <row r="170" spans="2:65" s="12" customFormat="1">
      <c r="B170" s="157"/>
      <c r="D170" s="152" t="s">
        <v>154</v>
      </c>
      <c r="E170" s="158" t="s">
        <v>5</v>
      </c>
      <c r="F170" s="159" t="s">
        <v>289</v>
      </c>
      <c r="H170" s="160">
        <v>4.0999999999999996</v>
      </c>
      <c r="L170" s="157"/>
      <c r="M170" s="161"/>
      <c r="T170" s="162"/>
      <c r="AT170" s="158" t="s">
        <v>154</v>
      </c>
      <c r="AU170" s="158" t="s">
        <v>84</v>
      </c>
      <c r="AV170" s="12" t="s">
        <v>84</v>
      </c>
      <c r="AW170" s="12" t="s">
        <v>38</v>
      </c>
      <c r="AX170" s="12" t="s">
        <v>74</v>
      </c>
      <c r="AY170" s="158" t="s">
        <v>143</v>
      </c>
    </row>
    <row r="171" spans="2:65" s="12" customFormat="1" ht="27">
      <c r="B171" s="157"/>
      <c r="D171" s="152" t="s">
        <v>154</v>
      </c>
      <c r="E171" s="158" t="s">
        <v>5</v>
      </c>
      <c r="F171" s="159" t="s">
        <v>290</v>
      </c>
      <c r="H171" s="160">
        <v>0.75</v>
      </c>
      <c r="L171" s="157"/>
      <c r="M171" s="161"/>
      <c r="T171" s="162"/>
      <c r="AT171" s="158" t="s">
        <v>154</v>
      </c>
      <c r="AU171" s="158" t="s">
        <v>84</v>
      </c>
      <c r="AV171" s="12" t="s">
        <v>84</v>
      </c>
      <c r="AW171" s="12" t="s">
        <v>38</v>
      </c>
      <c r="AX171" s="12" t="s">
        <v>74</v>
      </c>
      <c r="AY171" s="158" t="s">
        <v>143</v>
      </c>
    </row>
    <row r="172" spans="2:65" s="13" customFormat="1">
      <c r="B172" s="163"/>
      <c r="D172" s="152" t="s">
        <v>154</v>
      </c>
      <c r="E172" s="164" t="s">
        <v>5</v>
      </c>
      <c r="F172" s="165" t="s">
        <v>194</v>
      </c>
      <c r="H172" s="166">
        <v>906.55</v>
      </c>
      <c r="L172" s="163"/>
      <c r="M172" s="167"/>
      <c r="T172" s="168"/>
      <c r="AT172" s="164" t="s">
        <v>154</v>
      </c>
      <c r="AU172" s="164" t="s">
        <v>84</v>
      </c>
      <c r="AV172" s="13" t="s">
        <v>151</v>
      </c>
      <c r="AW172" s="13" t="s">
        <v>38</v>
      </c>
      <c r="AX172" s="13" t="s">
        <v>82</v>
      </c>
      <c r="AY172" s="164" t="s">
        <v>143</v>
      </c>
    </row>
    <row r="173" spans="2:65" s="1" customFormat="1" ht="16.5" customHeight="1">
      <c r="B173" s="139"/>
      <c r="C173" s="140" t="s">
        <v>291</v>
      </c>
      <c r="D173" s="140" t="s">
        <v>146</v>
      </c>
      <c r="E173" s="141" t="s">
        <v>292</v>
      </c>
      <c r="F173" s="142" t="s">
        <v>293</v>
      </c>
      <c r="G173" s="143" t="s">
        <v>149</v>
      </c>
      <c r="H173" s="144">
        <v>901.7</v>
      </c>
      <c r="I173" s="145"/>
      <c r="J173" s="145">
        <v>0</v>
      </c>
      <c r="K173" s="142" t="s">
        <v>150</v>
      </c>
      <c r="L173" s="36"/>
      <c r="M173" s="146" t="s">
        <v>5</v>
      </c>
      <c r="N173" s="147" t="s">
        <v>45</v>
      </c>
      <c r="O173" s="148">
        <v>8.0000000000000002E-3</v>
      </c>
      <c r="P173" s="148">
        <f>O173*H173</f>
        <v>7.2136000000000005</v>
      </c>
      <c r="Q173" s="148">
        <v>0</v>
      </c>
      <c r="R173" s="148">
        <f>Q173*H173</f>
        <v>0</v>
      </c>
      <c r="S173" s="148">
        <v>0</v>
      </c>
      <c r="T173" s="149">
        <f>S173*H173</f>
        <v>0</v>
      </c>
      <c r="AR173" s="22" t="s">
        <v>151</v>
      </c>
      <c r="AT173" s="22" t="s">
        <v>146</v>
      </c>
      <c r="AU173" s="22" t="s">
        <v>84</v>
      </c>
      <c r="AY173" s="22" t="s">
        <v>143</v>
      </c>
      <c r="BE173" s="150">
        <f>IF(N173="základní",J173,0)</f>
        <v>0</v>
      </c>
      <c r="BF173" s="150">
        <f>IF(N173="snížená",J173,0)</f>
        <v>0</v>
      </c>
      <c r="BG173" s="150">
        <f>IF(N173="zákl. přenesená",J173,0)</f>
        <v>0</v>
      </c>
      <c r="BH173" s="150">
        <f>IF(N173="sníž. přenesená",J173,0)</f>
        <v>0</v>
      </c>
      <c r="BI173" s="150">
        <f>IF(N173="nulová",J173,0)</f>
        <v>0</v>
      </c>
      <c r="BJ173" s="22" t="s">
        <v>82</v>
      </c>
      <c r="BK173" s="150">
        <f>ROUND(I173*H173,2)</f>
        <v>0</v>
      </c>
      <c r="BL173" s="22" t="s">
        <v>151</v>
      </c>
      <c r="BM173" s="22" t="s">
        <v>294</v>
      </c>
    </row>
    <row r="174" spans="2:65" s="11" customFormat="1">
      <c r="B174" s="151"/>
      <c r="D174" s="152" t="s">
        <v>154</v>
      </c>
      <c r="E174" s="153" t="s">
        <v>5</v>
      </c>
      <c r="F174" s="154" t="s">
        <v>295</v>
      </c>
      <c r="H174" s="153" t="s">
        <v>5</v>
      </c>
      <c r="L174" s="151"/>
      <c r="M174" s="155"/>
      <c r="T174" s="156"/>
      <c r="AT174" s="153" t="s">
        <v>154</v>
      </c>
      <c r="AU174" s="153" t="s">
        <v>84</v>
      </c>
      <c r="AV174" s="11" t="s">
        <v>82</v>
      </c>
      <c r="AW174" s="11" t="s">
        <v>38</v>
      </c>
      <c r="AX174" s="11" t="s">
        <v>74</v>
      </c>
      <c r="AY174" s="153" t="s">
        <v>143</v>
      </c>
    </row>
    <row r="175" spans="2:65" s="12" customFormat="1">
      <c r="B175" s="157"/>
      <c r="D175" s="152" t="s">
        <v>154</v>
      </c>
      <c r="E175" s="158" t="s">
        <v>5</v>
      </c>
      <c r="F175" s="159" t="s">
        <v>296</v>
      </c>
      <c r="H175" s="160">
        <v>901.7</v>
      </c>
      <c r="L175" s="157"/>
      <c r="M175" s="161"/>
      <c r="T175" s="162"/>
      <c r="AT175" s="158" t="s">
        <v>154</v>
      </c>
      <c r="AU175" s="158" t="s">
        <v>84</v>
      </c>
      <c r="AV175" s="12" t="s">
        <v>84</v>
      </c>
      <c r="AW175" s="12" t="s">
        <v>38</v>
      </c>
      <c r="AX175" s="12" t="s">
        <v>82</v>
      </c>
      <c r="AY175" s="158" t="s">
        <v>143</v>
      </c>
    </row>
    <row r="176" spans="2:65" s="1" customFormat="1" ht="25.5" customHeight="1">
      <c r="B176" s="139"/>
      <c r="C176" s="140" t="s">
        <v>297</v>
      </c>
      <c r="D176" s="140" t="s">
        <v>146</v>
      </c>
      <c r="E176" s="141" t="s">
        <v>298</v>
      </c>
      <c r="F176" s="142" t="s">
        <v>299</v>
      </c>
      <c r="G176" s="143" t="s">
        <v>149</v>
      </c>
      <c r="H176" s="144">
        <v>901.7</v>
      </c>
      <c r="I176" s="145"/>
      <c r="J176" s="145">
        <v>0</v>
      </c>
      <c r="K176" s="142" t="s">
        <v>150</v>
      </c>
      <c r="L176" s="36"/>
      <c r="M176" s="146" t="s">
        <v>5</v>
      </c>
      <c r="N176" s="147" t="s">
        <v>45</v>
      </c>
      <c r="O176" s="148">
        <v>3.0000000000000001E-3</v>
      </c>
      <c r="P176" s="148">
        <f>O176*H176</f>
        <v>2.7051000000000003</v>
      </c>
      <c r="Q176" s="148">
        <v>0</v>
      </c>
      <c r="R176" s="148">
        <f>Q176*H176</f>
        <v>0</v>
      </c>
      <c r="S176" s="148">
        <v>0</v>
      </c>
      <c r="T176" s="149">
        <f>S176*H176</f>
        <v>0</v>
      </c>
      <c r="AR176" s="22" t="s">
        <v>151</v>
      </c>
      <c r="AT176" s="22" t="s">
        <v>146</v>
      </c>
      <c r="AU176" s="22" t="s">
        <v>84</v>
      </c>
      <c r="AY176" s="22" t="s">
        <v>143</v>
      </c>
      <c r="BE176" s="150">
        <f>IF(N176="základní",J176,0)</f>
        <v>0</v>
      </c>
      <c r="BF176" s="150">
        <f>IF(N176="snížená",J176,0)</f>
        <v>0</v>
      </c>
      <c r="BG176" s="150">
        <f>IF(N176="zákl. přenesená",J176,0)</f>
        <v>0</v>
      </c>
      <c r="BH176" s="150">
        <f>IF(N176="sníž. přenesená",J176,0)</f>
        <v>0</v>
      </c>
      <c r="BI176" s="150">
        <f>IF(N176="nulová",J176,0)</f>
        <v>0</v>
      </c>
      <c r="BJ176" s="22" t="s">
        <v>82</v>
      </c>
      <c r="BK176" s="150">
        <f>ROUND(I176*H176,2)</f>
        <v>0</v>
      </c>
      <c r="BL176" s="22" t="s">
        <v>151</v>
      </c>
      <c r="BM176" s="22" t="s">
        <v>300</v>
      </c>
    </row>
    <row r="177" spans="2:65" s="11" customFormat="1">
      <c r="B177" s="151"/>
      <c r="D177" s="152" t="s">
        <v>154</v>
      </c>
      <c r="E177" s="153" t="s">
        <v>5</v>
      </c>
      <c r="F177" s="154" t="s">
        <v>295</v>
      </c>
      <c r="H177" s="153" t="s">
        <v>5</v>
      </c>
      <c r="L177" s="151"/>
      <c r="M177" s="155"/>
      <c r="T177" s="156"/>
      <c r="AT177" s="153" t="s">
        <v>154</v>
      </c>
      <c r="AU177" s="153" t="s">
        <v>84</v>
      </c>
      <c r="AV177" s="11" t="s">
        <v>82</v>
      </c>
      <c r="AW177" s="11" t="s">
        <v>38</v>
      </c>
      <c r="AX177" s="11" t="s">
        <v>74</v>
      </c>
      <c r="AY177" s="153" t="s">
        <v>143</v>
      </c>
    </row>
    <row r="178" spans="2:65" s="12" customFormat="1">
      <c r="B178" s="157"/>
      <c r="D178" s="152" t="s">
        <v>154</v>
      </c>
      <c r="E178" s="158" t="s">
        <v>5</v>
      </c>
      <c r="F178" s="159" t="s">
        <v>296</v>
      </c>
      <c r="H178" s="160">
        <v>901.7</v>
      </c>
      <c r="L178" s="157"/>
      <c r="M178" s="161"/>
      <c r="T178" s="162"/>
      <c r="AT178" s="158" t="s">
        <v>154</v>
      </c>
      <c r="AU178" s="158" t="s">
        <v>84</v>
      </c>
      <c r="AV178" s="12" t="s">
        <v>84</v>
      </c>
      <c r="AW178" s="12" t="s">
        <v>38</v>
      </c>
      <c r="AX178" s="12" t="s">
        <v>82</v>
      </c>
      <c r="AY178" s="158" t="s">
        <v>143</v>
      </c>
    </row>
    <row r="179" spans="2:65" s="1" customFormat="1" ht="25.5" customHeight="1">
      <c r="B179" s="139"/>
      <c r="C179" s="140" t="s">
        <v>301</v>
      </c>
      <c r="D179" s="140" t="s">
        <v>146</v>
      </c>
      <c r="E179" s="141" t="s">
        <v>302</v>
      </c>
      <c r="F179" s="142" t="s">
        <v>303</v>
      </c>
      <c r="G179" s="143" t="s">
        <v>149</v>
      </c>
      <c r="H179" s="144">
        <v>4.0999999999999996</v>
      </c>
      <c r="I179" s="145"/>
      <c r="J179" s="145">
        <v>0</v>
      </c>
      <c r="K179" s="142" t="s">
        <v>150</v>
      </c>
      <c r="L179" s="36"/>
      <c r="M179" s="146" t="s">
        <v>5</v>
      </c>
      <c r="N179" s="147" t="s">
        <v>45</v>
      </c>
      <c r="O179" s="148">
        <v>1.1060000000000001</v>
      </c>
      <c r="P179" s="148">
        <f>O179*H179</f>
        <v>4.5346000000000002</v>
      </c>
      <c r="Q179" s="148">
        <v>0.1837</v>
      </c>
      <c r="R179" s="148">
        <f>Q179*H179</f>
        <v>0.7531699999999999</v>
      </c>
      <c r="S179" s="148">
        <v>0</v>
      </c>
      <c r="T179" s="149">
        <f>S179*H179</f>
        <v>0</v>
      </c>
      <c r="AR179" s="22" t="s">
        <v>151</v>
      </c>
      <c r="AT179" s="22" t="s">
        <v>146</v>
      </c>
      <c r="AU179" s="22" t="s">
        <v>84</v>
      </c>
      <c r="AY179" s="22" t="s">
        <v>143</v>
      </c>
      <c r="BE179" s="150">
        <f>IF(N179="základní",J179,0)</f>
        <v>0</v>
      </c>
      <c r="BF179" s="150">
        <f>IF(N179="snížená",J179,0)</f>
        <v>0</v>
      </c>
      <c r="BG179" s="150">
        <f>IF(N179="zákl. přenesená",J179,0)</f>
        <v>0</v>
      </c>
      <c r="BH179" s="150">
        <f>IF(N179="sníž. přenesená",J179,0)</f>
        <v>0</v>
      </c>
      <c r="BI179" s="150">
        <f>IF(N179="nulová",J179,0)</f>
        <v>0</v>
      </c>
      <c r="BJ179" s="22" t="s">
        <v>82</v>
      </c>
      <c r="BK179" s="150">
        <f>ROUND(I179*H179,2)</f>
        <v>0</v>
      </c>
      <c r="BL179" s="22" t="s">
        <v>151</v>
      </c>
      <c r="BM179" s="22" t="s">
        <v>304</v>
      </c>
    </row>
    <row r="180" spans="2:65" s="11" customFormat="1">
      <c r="B180" s="151"/>
      <c r="D180" s="152" t="s">
        <v>154</v>
      </c>
      <c r="E180" s="153" t="s">
        <v>5</v>
      </c>
      <c r="F180" s="154" t="s">
        <v>305</v>
      </c>
      <c r="H180" s="153" t="s">
        <v>5</v>
      </c>
      <c r="L180" s="151"/>
      <c r="M180" s="155"/>
      <c r="T180" s="156"/>
      <c r="AT180" s="153" t="s">
        <v>154</v>
      </c>
      <c r="AU180" s="153" t="s">
        <v>84</v>
      </c>
      <c r="AV180" s="11" t="s">
        <v>82</v>
      </c>
      <c r="AW180" s="11" t="s">
        <v>38</v>
      </c>
      <c r="AX180" s="11" t="s">
        <v>74</v>
      </c>
      <c r="AY180" s="153" t="s">
        <v>143</v>
      </c>
    </row>
    <row r="181" spans="2:65" s="12" customFormat="1">
      <c r="B181" s="157"/>
      <c r="D181" s="152" t="s">
        <v>154</v>
      </c>
      <c r="E181" s="158" t="s">
        <v>5</v>
      </c>
      <c r="F181" s="159" t="s">
        <v>306</v>
      </c>
      <c r="H181" s="160">
        <v>4.0999999999999996</v>
      </c>
      <c r="L181" s="157"/>
      <c r="M181" s="161"/>
      <c r="T181" s="162"/>
      <c r="AT181" s="158" t="s">
        <v>154</v>
      </c>
      <c r="AU181" s="158" t="s">
        <v>84</v>
      </c>
      <c r="AV181" s="12" t="s">
        <v>84</v>
      </c>
      <c r="AW181" s="12" t="s">
        <v>38</v>
      </c>
      <c r="AX181" s="12" t="s">
        <v>82</v>
      </c>
      <c r="AY181" s="158" t="s">
        <v>143</v>
      </c>
    </row>
    <row r="182" spans="2:65" s="1" customFormat="1" ht="16.5" customHeight="1">
      <c r="B182" s="139"/>
      <c r="C182" s="169" t="s">
        <v>307</v>
      </c>
      <c r="D182" s="169" t="s">
        <v>268</v>
      </c>
      <c r="E182" s="170" t="s">
        <v>308</v>
      </c>
      <c r="F182" s="171" t="s">
        <v>309</v>
      </c>
      <c r="G182" s="172" t="s">
        <v>227</v>
      </c>
      <c r="H182" s="173">
        <v>0.24299999999999999</v>
      </c>
      <c r="I182" s="174"/>
      <c r="J182" s="174">
        <v>0</v>
      </c>
      <c r="K182" s="171" t="s">
        <v>150</v>
      </c>
      <c r="L182" s="175"/>
      <c r="M182" s="176" t="s">
        <v>5</v>
      </c>
      <c r="N182" s="177" t="s">
        <v>45</v>
      </c>
      <c r="O182" s="148">
        <v>0</v>
      </c>
      <c r="P182" s="148">
        <f>O182*H182</f>
        <v>0</v>
      </c>
      <c r="Q182" s="148">
        <v>1</v>
      </c>
      <c r="R182" s="148">
        <f>Q182*H182</f>
        <v>0.24299999999999999</v>
      </c>
      <c r="S182" s="148">
        <v>0</v>
      </c>
      <c r="T182" s="149">
        <f>S182*H182</f>
        <v>0</v>
      </c>
      <c r="AR182" s="22" t="s">
        <v>195</v>
      </c>
      <c r="AT182" s="22" t="s">
        <v>268</v>
      </c>
      <c r="AU182" s="22" t="s">
        <v>84</v>
      </c>
      <c r="AY182" s="22" t="s">
        <v>143</v>
      </c>
      <c r="BE182" s="150">
        <f>IF(N182="základní",J182,0)</f>
        <v>0</v>
      </c>
      <c r="BF182" s="150">
        <f>IF(N182="snížená",J182,0)</f>
        <v>0</v>
      </c>
      <c r="BG182" s="150">
        <f>IF(N182="zákl. přenesená",J182,0)</f>
        <v>0</v>
      </c>
      <c r="BH182" s="150">
        <f>IF(N182="sníž. přenesená",J182,0)</f>
        <v>0</v>
      </c>
      <c r="BI182" s="150">
        <f>IF(N182="nulová",J182,0)</f>
        <v>0</v>
      </c>
      <c r="BJ182" s="22" t="s">
        <v>82</v>
      </c>
      <c r="BK182" s="150">
        <f>ROUND(I182*H182,2)</f>
        <v>0</v>
      </c>
      <c r="BL182" s="22" t="s">
        <v>151</v>
      </c>
      <c r="BM182" s="22" t="s">
        <v>310</v>
      </c>
    </row>
    <row r="183" spans="2:65" s="11" customFormat="1">
      <c r="B183" s="151"/>
      <c r="D183" s="152" t="s">
        <v>154</v>
      </c>
      <c r="E183" s="153" t="s">
        <v>5</v>
      </c>
      <c r="F183" s="154" t="s">
        <v>311</v>
      </c>
      <c r="H183" s="153" t="s">
        <v>5</v>
      </c>
      <c r="L183" s="151"/>
      <c r="M183" s="155"/>
      <c r="T183" s="156"/>
      <c r="AT183" s="153" t="s">
        <v>154</v>
      </c>
      <c r="AU183" s="153" t="s">
        <v>84</v>
      </c>
      <c r="AV183" s="11" t="s">
        <v>82</v>
      </c>
      <c r="AW183" s="11" t="s">
        <v>38</v>
      </c>
      <c r="AX183" s="11" t="s">
        <v>74</v>
      </c>
      <c r="AY183" s="153" t="s">
        <v>143</v>
      </c>
    </row>
    <row r="184" spans="2:65" s="12" customFormat="1">
      <c r="B184" s="157"/>
      <c r="D184" s="152" t="s">
        <v>154</v>
      </c>
      <c r="E184" s="158" t="s">
        <v>5</v>
      </c>
      <c r="F184" s="159" t="s">
        <v>312</v>
      </c>
      <c r="H184" s="160">
        <v>1.2130000000000001</v>
      </c>
      <c r="L184" s="157"/>
      <c r="M184" s="161"/>
      <c r="T184" s="162"/>
      <c r="AT184" s="158" t="s">
        <v>154</v>
      </c>
      <c r="AU184" s="158" t="s">
        <v>84</v>
      </c>
      <c r="AV184" s="12" t="s">
        <v>84</v>
      </c>
      <c r="AW184" s="12" t="s">
        <v>38</v>
      </c>
      <c r="AX184" s="12" t="s">
        <v>82</v>
      </c>
      <c r="AY184" s="158" t="s">
        <v>143</v>
      </c>
    </row>
    <row r="185" spans="2:65" s="12" customFormat="1">
      <c r="B185" s="157"/>
      <c r="D185" s="152" t="s">
        <v>154</v>
      </c>
      <c r="F185" s="159" t="s">
        <v>313</v>
      </c>
      <c r="H185" s="160">
        <v>0.24299999999999999</v>
      </c>
      <c r="L185" s="157"/>
      <c r="M185" s="161"/>
      <c r="T185" s="162"/>
      <c r="AT185" s="158" t="s">
        <v>154</v>
      </c>
      <c r="AU185" s="158" t="s">
        <v>84</v>
      </c>
      <c r="AV185" s="12" t="s">
        <v>84</v>
      </c>
      <c r="AW185" s="12" t="s">
        <v>6</v>
      </c>
      <c r="AX185" s="12" t="s">
        <v>82</v>
      </c>
      <c r="AY185" s="158" t="s">
        <v>143</v>
      </c>
    </row>
    <row r="186" spans="2:65" s="1" customFormat="1" ht="25.5" customHeight="1">
      <c r="B186" s="139"/>
      <c r="C186" s="140" t="s">
        <v>314</v>
      </c>
      <c r="D186" s="140" t="s">
        <v>146</v>
      </c>
      <c r="E186" s="141" t="s">
        <v>315</v>
      </c>
      <c r="F186" s="142" t="s">
        <v>316</v>
      </c>
      <c r="G186" s="143" t="s">
        <v>149</v>
      </c>
      <c r="H186" s="144">
        <v>0.75</v>
      </c>
      <c r="I186" s="145"/>
      <c r="J186" s="145">
        <v>0</v>
      </c>
      <c r="K186" s="142" t="s">
        <v>150</v>
      </c>
      <c r="L186" s="36"/>
      <c r="M186" s="146" t="s">
        <v>5</v>
      </c>
      <c r="N186" s="147" t="s">
        <v>45</v>
      </c>
      <c r="O186" s="148">
        <v>0.72</v>
      </c>
      <c r="P186" s="148">
        <f>O186*H186</f>
        <v>0.54</v>
      </c>
      <c r="Q186" s="148">
        <v>8.4250000000000005E-2</v>
      </c>
      <c r="R186" s="148">
        <f>Q186*H186</f>
        <v>6.3187500000000008E-2</v>
      </c>
      <c r="S186" s="148">
        <v>0</v>
      </c>
      <c r="T186" s="149">
        <f>S186*H186</f>
        <v>0</v>
      </c>
      <c r="AR186" s="22" t="s">
        <v>151</v>
      </c>
      <c r="AT186" s="22" t="s">
        <v>146</v>
      </c>
      <c r="AU186" s="22" t="s">
        <v>84</v>
      </c>
      <c r="AY186" s="22" t="s">
        <v>143</v>
      </c>
      <c r="BE186" s="150">
        <f>IF(N186="základní",J186,0)</f>
        <v>0</v>
      </c>
      <c r="BF186" s="150">
        <f>IF(N186="snížená",J186,0)</f>
        <v>0</v>
      </c>
      <c r="BG186" s="150">
        <f>IF(N186="zákl. přenesená",J186,0)</f>
        <v>0</v>
      </c>
      <c r="BH186" s="150">
        <f>IF(N186="sníž. přenesená",J186,0)</f>
        <v>0</v>
      </c>
      <c r="BI186" s="150">
        <f>IF(N186="nulová",J186,0)</f>
        <v>0</v>
      </c>
      <c r="BJ186" s="22" t="s">
        <v>82</v>
      </c>
      <c r="BK186" s="150">
        <f>ROUND(I186*H186,2)</f>
        <v>0</v>
      </c>
      <c r="BL186" s="22" t="s">
        <v>151</v>
      </c>
      <c r="BM186" s="22" t="s">
        <v>317</v>
      </c>
    </row>
    <row r="187" spans="2:65" s="11" customFormat="1" ht="27">
      <c r="B187" s="151"/>
      <c r="D187" s="152" t="s">
        <v>154</v>
      </c>
      <c r="E187" s="153" t="s">
        <v>5</v>
      </c>
      <c r="F187" s="154" t="s">
        <v>318</v>
      </c>
      <c r="H187" s="153" t="s">
        <v>5</v>
      </c>
      <c r="L187" s="151"/>
      <c r="M187" s="155"/>
      <c r="T187" s="156"/>
      <c r="AT187" s="153" t="s">
        <v>154</v>
      </c>
      <c r="AU187" s="153" t="s">
        <v>84</v>
      </c>
      <c r="AV187" s="11" t="s">
        <v>82</v>
      </c>
      <c r="AW187" s="11" t="s">
        <v>38</v>
      </c>
      <c r="AX187" s="11" t="s">
        <v>74</v>
      </c>
      <c r="AY187" s="153" t="s">
        <v>143</v>
      </c>
    </row>
    <row r="188" spans="2:65" s="12" customFormat="1">
      <c r="B188" s="157"/>
      <c r="D188" s="152" t="s">
        <v>154</v>
      </c>
      <c r="E188" s="158" t="s">
        <v>5</v>
      </c>
      <c r="F188" s="159" t="s">
        <v>156</v>
      </c>
      <c r="H188" s="160">
        <v>0.75</v>
      </c>
      <c r="L188" s="157"/>
      <c r="M188" s="161"/>
      <c r="T188" s="162"/>
      <c r="AT188" s="158" t="s">
        <v>154</v>
      </c>
      <c r="AU188" s="158" t="s">
        <v>84</v>
      </c>
      <c r="AV188" s="12" t="s">
        <v>84</v>
      </c>
      <c r="AW188" s="12" t="s">
        <v>38</v>
      </c>
      <c r="AX188" s="12" t="s">
        <v>82</v>
      </c>
      <c r="AY188" s="158" t="s">
        <v>143</v>
      </c>
    </row>
    <row r="189" spans="2:65" s="10" customFormat="1" ht="29.85" customHeight="1">
      <c r="B189" s="128"/>
      <c r="D189" s="129" t="s">
        <v>73</v>
      </c>
      <c r="E189" s="137" t="s">
        <v>201</v>
      </c>
      <c r="F189" s="137" t="s">
        <v>319</v>
      </c>
      <c r="J189" s="138">
        <f>J190+J207+J214+J232+J245</f>
        <v>0</v>
      </c>
      <c r="L189" s="128"/>
      <c r="M189" s="132"/>
      <c r="P189" s="133">
        <f>P190+P207+P214+P232+P245</f>
        <v>300.68575300000009</v>
      </c>
      <c r="R189" s="133">
        <f>R190+R207+R214+R232+R245</f>
        <v>192.27794600000001</v>
      </c>
      <c r="T189" s="134">
        <f>T190+T207+T214+T232+T245</f>
        <v>0</v>
      </c>
      <c r="AR189" s="129" t="s">
        <v>82</v>
      </c>
      <c r="AT189" s="135" t="s">
        <v>73</v>
      </c>
      <c r="AU189" s="135" t="s">
        <v>82</v>
      </c>
      <c r="AY189" s="129" t="s">
        <v>143</v>
      </c>
      <c r="BK189" s="136">
        <f>BK190+BK207+BK214+BK232+BK245</f>
        <v>0</v>
      </c>
    </row>
    <row r="190" spans="2:65" s="10" customFormat="1" ht="14.85" customHeight="1">
      <c r="B190" s="128"/>
      <c r="D190" s="129" t="s">
        <v>73</v>
      </c>
      <c r="E190" s="137" t="s">
        <v>320</v>
      </c>
      <c r="F190" s="137" t="s">
        <v>321</v>
      </c>
      <c r="J190" s="138">
        <f>J191+J194+J197+J200+J203</f>
        <v>0</v>
      </c>
      <c r="L190" s="128"/>
      <c r="M190" s="132"/>
      <c r="P190" s="133">
        <f>SUM(P191:P206)</f>
        <v>228.38160000000005</v>
      </c>
      <c r="R190" s="133">
        <f>SUM(R191:R206)</f>
        <v>192.27794600000001</v>
      </c>
      <c r="T190" s="134">
        <f>SUM(T191:T206)</f>
        <v>0</v>
      </c>
      <c r="AR190" s="129" t="s">
        <v>82</v>
      </c>
      <c r="AT190" s="135" t="s">
        <v>73</v>
      </c>
      <c r="AU190" s="135" t="s">
        <v>84</v>
      </c>
      <c r="AY190" s="129" t="s">
        <v>143</v>
      </c>
      <c r="BK190" s="136">
        <f>SUM(BK191:BK206)</f>
        <v>0</v>
      </c>
    </row>
    <row r="191" spans="2:65" s="1" customFormat="1" ht="25.5" customHeight="1">
      <c r="B191" s="139"/>
      <c r="C191" s="140" t="s">
        <v>322</v>
      </c>
      <c r="D191" s="140" t="s">
        <v>146</v>
      </c>
      <c r="E191" s="141" t="s">
        <v>323</v>
      </c>
      <c r="F191" s="142" t="s">
        <v>324</v>
      </c>
      <c r="G191" s="143" t="s">
        <v>163</v>
      </c>
      <c r="H191" s="144">
        <v>7.2</v>
      </c>
      <c r="I191" s="145"/>
      <c r="J191" s="145">
        <v>0</v>
      </c>
      <c r="K191" s="142" t="s">
        <v>150</v>
      </c>
      <c r="L191" s="36"/>
      <c r="M191" s="146" t="s">
        <v>5</v>
      </c>
      <c r="N191" s="147" t="s">
        <v>45</v>
      </c>
      <c r="O191" s="148">
        <v>0.216</v>
      </c>
      <c r="P191" s="148">
        <f>O191*H191</f>
        <v>1.5551999999999999</v>
      </c>
      <c r="Q191" s="148">
        <v>0.1295</v>
      </c>
      <c r="R191" s="148">
        <f>Q191*H191</f>
        <v>0.93240000000000001</v>
      </c>
      <c r="S191" s="148">
        <v>0</v>
      </c>
      <c r="T191" s="149">
        <f>S191*H191</f>
        <v>0</v>
      </c>
      <c r="AR191" s="22" t="s">
        <v>151</v>
      </c>
      <c r="AT191" s="22" t="s">
        <v>146</v>
      </c>
      <c r="AU191" s="22" t="s">
        <v>152</v>
      </c>
      <c r="AY191" s="22" t="s">
        <v>143</v>
      </c>
      <c r="BE191" s="150">
        <f>IF(N191="základní",J191,0)</f>
        <v>0</v>
      </c>
      <c r="BF191" s="150">
        <f>IF(N191="snížená",J191,0)</f>
        <v>0</v>
      </c>
      <c r="BG191" s="150">
        <f>IF(N191="zákl. přenesená",J191,0)</f>
        <v>0</v>
      </c>
      <c r="BH191" s="150">
        <f>IF(N191="sníž. přenesená",J191,0)</f>
        <v>0</v>
      </c>
      <c r="BI191" s="150">
        <f>IF(N191="nulová",J191,0)</f>
        <v>0</v>
      </c>
      <c r="BJ191" s="22" t="s">
        <v>82</v>
      </c>
      <c r="BK191" s="150">
        <f>ROUND(I191*H191,2)</f>
        <v>0</v>
      </c>
      <c r="BL191" s="22" t="s">
        <v>151</v>
      </c>
      <c r="BM191" s="22" t="s">
        <v>325</v>
      </c>
    </row>
    <row r="192" spans="2:65" s="11" customFormat="1" ht="27">
      <c r="B192" s="151"/>
      <c r="D192" s="152" t="s">
        <v>154</v>
      </c>
      <c r="E192" s="153" t="s">
        <v>5</v>
      </c>
      <c r="F192" s="154" t="s">
        <v>326</v>
      </c>
      <c r="H192" s="153" t="s">
        <v>5</v>
      </c>
      <c r="L192" s="151"/>
      <c r="M192" s="155"/>
      <c r="T192" s="156"/>
      <c r="AT192" s="153" t="s">
        <v>154</v>
      </c>
      <c r="AU192" s="153" t="s">
        <v>152</v>
      </c>
      <c r="AV192" s="11" t="s">
        <v>82</v>
      </c>
      <c r="AW192" s="11" t="s">
        <v>38</v>
      </c>
      <c r="AX192" s="11" t="s">
        <v>74</v>
      </c>
      <c r="AY192" s="153" t="s">
        <v>143</v>
      </c>
    </row>
    <row r="193" spans="2:65" s="12" customFormat="1">
      <c r="B193" s="157"/>
      <c r="D193" s="152" t="s">
        <v>154</v>
      </c>
      <c r="E193" s="158" t="s">
        <v>5</v>
      </c>
      <c r="F193" s="159" t="s">
        <v>327</v>
      </c>
      <c r="H193" s="160">
        <v>7.2</v>
      </c>
      <c r="L193" s="157"/>
      <c r="M193" s="161"/>
      <c r="T193" s="162"/>
      <c r="AT193" s="158" t="s">
        <v>154</v>
      </c>
      <c r="AU193" s="158" t="s">
        <v>152</v>
      </c>
      <c r="AV193" s="12" t="s">
        <v>84</v>
      </c>
      <c r="AW193" s="12" t="s">
        <v>38</v>
      </c>
      <c r="AX193" s="12" t="s">
        <v>82</v>
      </c>
      <c r="AY193" s="158" t="s">
        <v>143</v>
      </c>
    </row>
    <row r="194" spans="2:65" s="1" customFormat="1" ht="16.5" customHeight="1">
      <c r="B194" s="139"/>
      <c r="C194" s="169" t="s">
        <v>328</v>
      </c>
      <c r="D194" s="169" t="s">
        <v>268</v>
      </c>
      <c r="E194" s="170" t="s">
        <v>329</v>
      </c>
      <c r="F194" s="171" t="s">
        <v>330</v>
      </c>
      <c r="G194" s="172" t="s">
        <v>163</v>
      </c>
      <c r="H194" s="173">
        <v>7.2999999999999995E-2</v>
      </c>
      <c r="I194" s="174"/>
      <c r="J194" s="174">
        <v>0</v>
      </c>
      <c r="K194" s="171" t="s">
        <v>150</v>
      </c>
      <c r="L194" s="175"/>
      <c r="M194" s="176" t="s">
        <v>5</v>
      </c>
      <c r="N194" s="177" t="s">
        <v>45</v>
      </c>
      <c r="O194" s="148">
        <v>0</v>
      </c>
      <c r="P194" s="148">
        <f>O194*H194</f>
        <v>0</v>
      </c>
      <c r="Q194" s="148">
        <v>5.8000000000000003E-2</v>
      </c>
      <c r="R194" s="148">
        <f>Q194*H194</f>
        <v>4.2339999999999999E-3</v>
      </c>
      <c r="S194" s="148">
        <v>0</v>
      </c>
      <c r="T194" s="149">
        <f>S194*H194</f>
        <v>0</v>
      </c>
      <c r="AR194" s="22" t="s">
        <v>195</v>
      </c>
      <c r="AT194" s="22" t="s">
        <v>268</v>
      </c>
      <c r="AU194" s="22" t="s">
        <v>152</v>
      </c>
      <c r="AY194" s="22" t="s">
        <v>143</v>
      </c>
      <c r="BE194" s="150">
        <f>IF(N194="základní",J194,0)</f>
        <v>0</v>
      </c>
      <c r="BF194" s="150">
        <f>IF(N194="snížená",J194,0)</f>
        <v>0</v>
      </c>
      <c r="BG194" s="150">
        <f>IF(N194="zákl. přenesená",J194,0)</f>
        <v>0</v>
      </c>
      <c r="BH194" s="150">
        <f>IF(N194="sníž. přenesená",J194,0)</f>
        <v>0</v>
      </c>
      <c r="BI194" s="150">
        <f>IF(N194="nulová",J194,0)</f>
        <v>0</v>
      </c>
      <c r="BJ194" s="22" t="s">
        <v>82</v>
      </c>
      <c r="BK194" s="150">
        <f>ROUND(I194*H194,2)</f>
        <v>0</v>
      </c>
      <c r="BL194" s="22" t="s">
        <v>151</v>
      </c>
      <c r="BM194" s="22" t="s">
        <v>331</v>
      </c>
    </row>
    <row r="195" spans="2:65" s="11" customFormat="1">
      <c r="B195" s="151"/>
      <c r="D195" s="152" t="s">
        <v>154</v>
      </c>
      <c r="E195" s="153" t="s">
        <v>5</v>
      </c>
      <c r="F195" s="154" t="s">
        <v>332</v>
      </c>
      <c r="H195" s="153" t="s">
        <v>5</v>
      </c>
      <c r="L195" s="151"/>
      <c r="M195" s="155"/>
      <c r="T195" s="156"/>
      <c r="AT195" s="153" t="s">
        <v>154</v>
      </c>
      <c r="AU195" s="153" t="s">
        <v>152</v>
      </c>
      <c r="AV195" s="11" t="s">
        <v>82</v>
      </c>
      <c r="AW195" s="11" t="s">
        <v>38</v>
      </c>
      <c r="AX195" s="11" t="s">
        <v>74</v>
      </c>
      <c r="AY195" s="153" t="s">
        <v>143</v>
      </c>
    </row>
    <row r="196" spans="2:65" s="12" customFormat="1">
      <c r="B196" s="157"/>
      <c r="D196" s="152" t="s">
        <v>154</v>
      </c>
      <c r="E196" s="158" t="s">
        <v>5</v>
      </c>
      <c r="F196" s="159" t="s">
        <v>333</v>
      </c>
      <c r="H196" s="160">
        <v>7.2999999999999995E-2</v>
      </c>
      <c r="L196" s="157"/>
      <c r="M196" s="161"/>
      <c r="T196" s="162"/>
      <c r="AT196" s="158" t="s">
        <v>154</v>
      </c>
      <c r="AU196" s="158" t="s">
        <v>152</v>
      </c>
      <c r="AV196" s="12" t="s">
        <v>84</v>
      </c>
      <c r="AW196" s="12" t="s">
        <v>38</v>
      </c>
      <c r="AX196" s="12" t="s">
        <v>82</v>
      </c>
      <c r="AY196" s="158" t="s">
        <v>143</v>
      </c>
    </row>
    <row r="197" spans="2:65" s="1" customFormat="1" ht="25.5" customHeight="1">
      <c r="B197" s="139"/>
      <c r="C197" s="140" t="s">
        <v>334</v>
      </c>
      <c r="D197" s="140" t="s">
        <v>146</v>
      </c>
      <c r="E197" s="141" t="s">
        <v>335</v>
      </c>
      <c r="F197" s="142" t="s">
        <v>336</v>
      </c>
      <c r="G197" s="143" t="s">
        <v>163</v>
      </c>
      <c r="H197" s="144">
        <v>965.2</v>
      </c>
      <c r="I197" s="145"/>
      <c r="J197" s="145">
        <v>0</v>
      </c>
      <c r="K197" s="142" t="s">
        <v>150</v>
      </c>
      <c r="L197" s="36"/>
      <c r="M197" s="146" t="s">
        <v>5</v>
      </c>
      <c r="N197" s="147" t="s">
        <v>45</v>
      </c>
      <c r="O197" s="148">
        <v>0.23400000000000001</v>
      </c>
      <c r="P197" s="148">
        <f>O197*H197</f>
        <v>225.85680000000002</v>
      </c>
      <c r="Q197" s="148">
        <v>0.14066999999999999</v>
      </c>
      <c r="R197" s="148">
        <f>Q197*H197</f>
        <v>135.77468400000001</v>
      </c>
      <c r="S197" s="148">
        <v>0</v>
      </c>
      <c r="T197" s="149">
        <f>S197*H197</f>
        <v>0</v>
      </c>
      <c r="AR197" s="22" t="s">
        <v>151</v>
      </c>
      <c r="AT197" s="22" t="s">
        <v>146</v>
      </c>
      <c r="AU197" s="22" t="s">
        <v>152</v>
      </c>
      <c r="AY197" s="22" t="s">
        <v>143</v>
      </c>
      <c r="BE197" s="150">
        <f>IF(N197="základní",J197,0)</f>
        <v>0</v>
      </c>
      <c r="BF197" s="150">
        <f>IF(N197="snížená",J197,0)</f>
        <v>0</v>
      </c>
      <c r="BG197" s="150">
        <f>IF(N197="zákl. přenesená",J197,0)</f>
        <v>0</v>
      </c>
      <c r="BH197" s="150">
        <f>IF(N197="sníž. přenesená",J197,0)</f>
        <v>0</v>
      </c>
      <c r="BI197" s="150">
        <f>IF(N197="nulová",J197,0)</f>
        <v>0</v>
      </c>
      <c r="BJ197" s="22" t="s">
        <v>82</v>
      </c>
      <c r="BK197" s="150">
        <f>ROUND(I197*H197,2)</f>
        <v>0</v>
      </c>
      <c r="BL197" s="22" t="s">
        <v>151</v>
      </c>
      <c r="BM197" s="22" t="s">
        <v>337</v>
      </c>
    </row>
    <row r="198" spans="2:65" s="11" customFormat="1">
      <c r="B198" s="151"/>
      <c r="D198" s="152" t="s">
        <v>154</v>
      </c>
      <c r="E198" s="153" t="s">
        <v>5</v>
      </c>
      <c r="F198" s="154" t="s">
        <v>338</v>
      </c>
      <c r="H198" s="153" t="s">
        <v>5</v>
      </c>
      <c r="L198" s="151"/>
      <c r="M198" s="155"/>
      <c r="T198" s="156"/>
      <c r="AT198" s="153" t="s">
        <v>154</v>
      </c>
      <c r="AU198" s="153" t="s">
        <v>152</v>
      </c>
      <c r="AV198" s="11" t="s">
        <v>82</v>
      </c>
      <c r="AW198" s="11" t="s">
        <v>38</v>
      </c>
      <c r="AX198" s="11" t="s">
        <v>74</v>
      </c>
      <c r="AY198" s="153" t="s">
        <v>143</v>
      </c>
    </row>
    <row r="199" spans="2:65" s="12" customFormat="1">
      <c r="B199" s="157"/>
      <c r="D199" s="152" t="s">
        <v>154</v>
      </c>
      <c r="E199" s="158" t="s">
        <v>5</v>
      </c>
      <c r="F199" s="159" t="s">
        <v>339</v>
      </c>
      <c r="H199" s="160">
        <v>965.2</v>
      </c>
      <c r="L199" s="157"/>
      <c r="M199" s="161"/>
      <c r="T199" s="162"/>
      <c r="AT199" s="158" t="s">
        <v>154</v>
      </c>
      <c r="AU199" s="158" t="s">
        <v>152</v>
      </c>
      <c r="AV199" s="12" t="s">
        <v>84</v>
      </c>
      <c r="AW199" s="12" t="s">
        <v>38</v>
      </c>
      <c r="AX199" s="12" t="s">
        <v>82</v>
      </c>
      <c r="AY199" s="158" t="s">
        <v>143</v>
      </c>
    </row>
    <row r="200" spans="2:65" s="1" customFormat="1" ht="16.5" customHeight="1">
      <c r="B200" s="139"/>
      <c r="C200" s="169" t="s">
        <v>340</v>
      </c>
      <c r="D200" s="169" t="s">
        <v>268</v>
      </c>
      <c r="E200" s="170" t="s">
        <v>341</v>
      </c>
      <c r="F200" s="171" t="s">
        <v>342</v>
      </c>
      <c r="G200" s="172" t="s">
        <v>163</v>
      </c>
      <c r="H200" s="173">
        <v>974.85199999999998</v>
      </c>
      <c r="I200" s="174"/>
      <c r="J200" s="174">
        <v>0</v>
      </c>
      <c r="K200" s="171" t="s">
        <v>150</v>
      </c>
      <c r="L200" s="175"/>
      <c r="M200" s="176" t="s">
        <v>5</v>
      </c>
      <c r="N200" s="177" t="s">
        <v>45</v>
      </c>
      <c r="O200" s="148">
        <v>0</v>
      </c>
      <c r="P200" s="148">
        <f>O200*H200</f>
        <v>0</v>
      </c>
      <c r="Q200" s="148">
        <v>5.7000000000000002E-2</v>
      </c>
      <c r="R200" s="148">
        <f>Q200*H200</f>
        <v>55.566564</v>
      </c>
      <c r="S200" s="148">
        <v>0</v>
      </c>
      <c r="T200" s="149">
        <f>S200*H200</f>
        <v>0</v>
      </c>
      <c r="AR200" s="22" t="s">
        <v>195</v>
      </c>
      <c r="AT200" s="22" t="s">
        <v>268</v>
      </c>
      <c r="AU200" s="22" t="s">
        <v>152</v>
      </c>
      <c r="AY200" s="22" t="s">
        <v>143</v>
      </c>
      <c r="BE200" s="150">
        <f>IF(N200="základní",J200,0)</f>
        <v>0</v>
      </c>
      <c r="BF200" s="150">
        <f>IF(N200="snížená",J200,0)</f>
        <v>0</v>
      </c>
      <c r="BG200" s="150">
        <f>IF(N200="zákl. přenesená",J200,0)</f>
        <v>0</v>
      </c>
      <c r="BH200" s="150">
        <f>IF(N200="sníž. přenesená",J200,0)</f>
        <v>0</v>
      </c>
      <c r="BI200" s="150">
        <f>IF(N200="nulová",J200,0)</f>
        <v>0</v>
      </c>
      <c r="BJ200" s="22" t="s">
        <v>82</v>
      </c>
      <c r="BK200" s="150">
        <f>ROUND(I200*H200,2)</f>
        <v>0</v>
      </c>
      <c r="BL200" s="22" t="s">
        <v>151</v>
      </c>
      <c r="BM200" s="22" t="s">
        <v>343</v>
      </c>
    </row>
    <row r="201" spans="2:65" s="11" customFormat="1">
      <c r="B201" s="151"/>
      <c r="D201" s="152" t="s">
        <v>154</v>
      </c>
      <c r="E201" s="153" t="s">
        <v>5</v>
      </c>
      <c r="F201" s="154" t="s">
        <v>344</v>
      </c>
      <c r="H201" s="153" t="s">
        <v>5</v>
      </c>
      <c r="L201" s="151"/>
      <c r="M201" s="155"/>
      <c r="T201" s="156"/>
      <c r="AT201" s="153" t="s">
        <v>154</v>
      </c>
      <c r="AU201" s="153" t="s">
        <v>152</v>
      </c>
      <c r="AV201" s="11" t="s">
        <v>82</v>
      </c>
      <c r="AW201" s="11" t="s">
        <v>38</v>
      </c>
      <c r="AX201" s="11" t="s">
        <v>74</v>
      </c>
      <c r="AY201" s="153" t="s">
        <v>143</v>
      </c>
    </row>
    <row r="202" spans="2:65" s="12" customFormat="1">
      <c r="B202" s="157"/>
      <c r="D202" s="152" t="s">
        <v>154</v>
      </c>
      <c r="E202" s="158" t="s">
        <v>5</v>
      </c>
      <c r="F202" s="159" t="s">
        <v>345</v>
      </c>
      <c r="H202" s="160">
        <v>974.85199999999998</v>
      </c>
      <c r="L202" s="157"/>
      <c r="M202" s="161"/>
      <c r="T202" s="162"/>
      <c r="AT202" s="158" t="s">
        <v>154</v>
      </c>
      <c r="AU202" s="158" t="s">
        <v>152</v>
      </c>
      <c r="AV202" s="12" t="s">
        <v>84</v>
      </c>
      <c r="AW202" s="12" t="s">
        <v>38</v>
      </c>
      <c r="AX202" s="12" t="s">
        <v>82</v>
      </c>
      <c r="AY202" s="158" t="s">
        <v>143</v>
      </c>
    </row>
    <row r="203" spans="2:65" s="1" customFormat="1" ht="16.5" customHeight="1">
      <c r="B203" s="139"/>
      <c r="C203" s="140" t="s">
        <v>346</v>
      </c>
      <c r="D203" s="140" t="s">
        <v>146</v>
      </c>
      <c r="E203" s="141" t="s">
        <v>347</v>
      </c>
      <c r="F203" s="142" t="s">
        <v>348</v>
      </c>
      <c r="G203" s="143" t="s">
        <v>163</v>
      </c>
      <c r="H203" s="144">
        <v>3.2</v>
      </c>
      <c r="I203" s="145"/>
      <c r="J203" s="145">
        <v>0</v>
      </c>
      <c r="K203" s="142" t="s">
        <v>150</v>
      </c>
      <c r="L203" s="36"/>
      <c r="M203" s="146" t="s">
        <v>5</v>
      </c>
      <c r="N203" s="147" t="s">
        <v>45</v>
      </c>
      <c r="O203" s="148">
        <v>0.30299999999999999</v>
      </c>
      <c r="P203" s="148">
        <f>O203*H203</f>
        <v>0.96960000000000002</v>
      </c>
      <c r="Q203" s="148">
        <v>2.0000000000000002E-5</v>
      </c>
      <c r="R203" s="148">
        <f>Q203*H203</f>
        <v>6.4000000000000011E-5</v>
      </c>
      <c r="S203" s="148">
        <v>0</v>
      </c>
      <c r="T203" s="149">
        <f>S203*H203</f>
        <v>0</v>
      </c>
      <c r="AR203" s="22" t="s">
        <v>151</v>
      </c>
      <c r="AT203" s="22" t="s">
        <v>146</v>
      </c>
      <c r="AU203" s="22" t="s">
        <v>152</v>
      </c>
      <c r="AY203" s="22" t="s">
        <v>143</v>
      </c>
      <c r="BE203" s="150">
        <f>IF(N203="základní",J203,0)</f>
        <v>0</v>
      </c>
      <c r="BF203" s="150">
        <f>IF(N203="snížená",J203,0)</f>
        <v>0</v>
      </c>
      <c r="BG203" s="150">
        <f>IF(N203="zákl. přenesená",J203,0)</f>
        <v>0</v>
      </c>
      <c r="BH203" s="150">
        <f>IF(N203="sníž. přenesená",J203,0)</f>
        <v>0</v>
      </c>
      <c r="BI203" s="150">
        <f>IF(N203="nulová",J203,0)</f>
        <v>0</v>
      </c>
      <c r="BJ203" s="22" t="s">
        <v>82</v>
      </c>
      <c r="BK203" s="150">
        <f>ROUND(I203*H203,2)</f>
        <v>0</v>
      </c>
      <c r="BL203" s="22" t="s">
        <v>151</v>
      </c>
      <c r="BM203" s="22" t="s">
        <v>349</v>
      </c>
    </row>
    <row r="204" spans="2:65" s="11" customFormat="1" ht="27">
      <c r="B204" s="151"/>
      <c r="D204" s="152" t="s">
        <v>154</v>
      </c>
      <c r="E204" s="153" t="s">
        <v>5</v>
      </c>
      <c r="F204" s="154" t="s">
        <v>350</v>
      </c>
      <c r="H204" s="153" t="s">
        <v>5</v>
      </c>
      <c r="L204" s="151"/>
      <c r="M204" s="155"/>
      <c r="T204" s="156"/>
      <c r="AT204" s="153" t="s">
        <v>154</v>
      </c>
      <c r="AU204" s="153" t="s">
        <v>152</v>
      </c>
      <c r="AV204" s="11" t="s">
        <v>82</v>
      </c>
      <c r="AW204" s="11" t="s">
        <v>38</v>
      </c>
      <c r="AX204" s="11" t="s">
        <v>74</v>
      </c>
      <c r="AY204" s="153" t="s">
        <v>143</v>
      </c>
    </row>
    <row r="205" spans="2:65" s="11" customFormat="1">
      <c r="B205" s="151"/>
      <c r="D205" s="152" t="s">
        <v>154</v>
      </c>
      <c r="E205" s="153" t="s">
        <v>5</v>
      </c>
      <c r="F205" s="154" t="s">
        <v>351</v>
      </c>
      <c r="H205" s="153" t="s">
        <v>5</v>
      </c>
      <c r="L205" s="151"/>
      <c r="M205" s="155"/>
      <c r="T205" s="156"/>
      <c r="AT205" s="153" t="s">
        <v>154</v>
      </c>
      <c r="AU205" s="153" t="s">
        <v>152</v>
      </c>
      <c r="AV205" s="11" t="s">
        <v>82</v>
      </c>
      <c r="AW205" s="11" t="s">
        <v>38</v>
      </c>
      <c r="AX205" s="11" t="s">
        <v>74</v>
      </c>
      <c r="AY205" s="153" t="s">
        <v>143</v>
      </c>
    </row>
    <row r="206" spans="2:65" s="12" customFormat="1">
      <c r="B206" s="157"/>
      <c r="D206" s="152" t="s">
        <v>154</v>
      </c>
      <c r="E206" s="158" t="s">
        <v>5</v>
      </c>
      <c r="F206" s="159" t="s">
        <v>352</v>
      </c>
      <c r="H206" s="160">
        <v>3.2</v>
      </c>
      <c r="L206" s="157"/>
      <c r="M206" s="161"/>
      <c r="T206" s="162"/>
      <c r="AT206" s="158" t="s">
        <v>154</v>
      </c>
      <c r="AU206" s="158" t="s">
        <v>152</v>
      </c>
      <c r="AV206" s="12" t="s">
        <v>84</v>
      </c>
      <c r="AW206" s="12" t="s">
        <v>38</v>
      </c>
      <c r="AX206" s="12" t="s">
        <v>82</v>
      </c>
      <c r="AY206" s="158" t="s">
        <v>143</v>
      </c>
    </row>
    <row r="207" spans="2:65" s="10" customFormat="1" ht="22.35" customHeight="1">
      <c r="B207" s="128"/>
      <c r="D207" s="129" t="s">
        <v>73</v>
      </c>
      <c r="E207" s="137" t="s">
        <v>353</v>
      </c>
      <c r="F207" s="137" t="s">
        <v>354</v>
      </c>
      <c r="J207" s="138">
        <f>J208+J211</f>
        <v>0</v>
      </c>
      <c r="L207" s="128"/>
      <c r="M207" s="132"/>
      <c r="P207" s="133">
        <f>SUM(P208:P213)</f>
        <v>0.91344000000000003</v>
      </c>
      <c r="R207" s="133">
        <f>SUM(R208:R213)</f>
        <v>0</v>
      </c>
      <c r="T207" s="134">
        <f>SUM(T208:T213)</f>
        <v>0</v>
      </c>
      <c r="AR207" s="129" t="s">
        <v>82</v>
      </c>
      <c r="AT207" s="135" t="s">
        <v>73</v>
      </c>
      <c r="AU207" s="135" t="s">
        <v>84</v>
      </c>
      <c r="AY207" s="129" t="s">
        <v>143</v>
      </c>
      <c r="BK207" s="136">
        <f>SUM(BK208:BK213)</f>
        <v>0</v>
      </c>
    </row>
    <row r="208" spans="2:65" s="1" customFormat="1" ht="16.5" customHeight="1">
      <c r="B208" s="139"/>
      <c r="C208" s="140" t="s">
        <v>355</v>
      </c>
      <c r="D208" s="140" t="s">
        <v>146</v>
      </c>
      <c r="E208" s="141" t="s">
        <v>356</v>
      </c>
      <c r="F208" s="142" t="s">
        <v>357</v>
      </c>
      <c r="G208" s="143" t="s">
        <v>163</v>
      </c>
      <c r="H208" s="144">
        <v>7.1280000000000001</v>
      </c>
      <c r="I208" s="145"/>
      <c r="J208" s="145">
        <v>0</v>
      </c>
      <c r="K208" s="142" t="s">
        <v>150</v>
      </c>
      <c r="L208" s="36"/>
      <c r="M208" s="146" t="s">
        <v>5</v>
      </c>
      <c r="N208" s="147" t="s">
        <v>45</v>
      </c>
      <c r="O208" s="148">
        <v>0.105</v>
      </c>
      <c r="P208" s="148">
        <f>O208*H208</f>
        <v>0.74843999999999999</v>
      </c>
      <c r="Q208" s="148">
        <v>0</v>
      </c>
      <c r="R208" s="148">
        <f>Q208*H208</f>
        <v>0</v>
      </c>
      <c r="S208" s="148">
        <v>0</v>
      </c>
      <c r="T208" s="149">
        <f>S208*H208</f>
        <v>0</v>
      </c>
      <c r="AR208" s="22" t="s">
        <v>151</v>
      </c>
      <c r="AT208" s="22" t="s">
        <v>146</v>
      </c>
      <c r="AU208" s="22" t="s">
        <v>152</v>
      </c>
      <c r="AY208" s="22" t="s">
        <v>143</v>
      </c>
      <c r="BE208" s="150">
        <f>IF(N208="základní",J208,0)</f>
        <v>0</v>
      </c>
      <c r="BF208" s="150">
        <f>IF(N208="snížená",J208,0)</f>
        <v>0</v>
      </c>
      <c r="BG208" s="150">
        <f>IF(N208="zákl. přenesená",J208,0)</f>
        <v>0</v>
      </c>
      <c r="BH208" s="150">
        <f>IF(N208="sníž. přenesená",J208,0)</f>
        <v>0</v>
      </c>
      <c r="BI208" s="150">
        <f>IF(N208="nulová",J208,0)</f>
        <v>0</v>
      </c>
      <c r="BJ208" s="22" t="s">
        <v>82</v>
      </c>
      <c r="BK208" s="150">
        <f>ROUND(I208*H208,2)</f>
        <v>0</v>
      </c>
      <c r="BL208" s="22" t="s">
        <v>151</v>
      </c>
      <c r="BM208" s="22" t="s">
        <v>358</v>
      </c>
    </row>
    <row r="209" spans="2:65" s="11" customFormat="1" ht="27">
      <c r="B209" s="151"/>
      <c r="D209" s="152" t="s">
        <v>154</v>
      </c>
      <c r="E209" s="153" t="s">
        <v>5</v>
      </c>
      <c r="F209" s="154" t="s">
        <v>359</v>
      </c>
      <c r="H209" s="153" t="s">
        <v>5</v>
      </c>
      <c r="L209" s="151"/>
      <c r="M209" s="155"/>
      <c r="T209" s="156"/>
      <c r="AT209" s="153" t="s">
        <v>154</v>
      </c>
      <c r="AU209" s="153" t="s">
        <v>152</v>
      </c>
      <c r="AV209" s="11" t="s">
        <v>82</v>
      </c>
      <c r="AW209" s="11" t="s">
        <v>38</v>
      </c>
      <c r="AX209" s="11" t="s">
        <v>74</v>
      </c>
      <c r="AY209" s="153" t="s">
        <v>143</v>
      </c>
    </row>
    <row r="210" spans="2:65" s="12" customFormat="1">
      <c r="B210" s="157"/>
      <c r="D210" s="152" t="s">
        <v>154</v>
      </c>
      <c r="E210" s="158" t="s">
        <v>5</v>
      </c>
      <c r="F210" s="159" t="s">
        <v>360</v>
      </c>
      <c r="H210" s="160">
        <v>7.1280000000000001</v>
      </c>
      <c r="L210" s="157"/>
      <c r="M210" s="161"/>
      <c r="T210" s="162"/>
      <c r="AT210" s="158" t="s">
        <v>154</v>
      </c>
      <c r="AU210" s="158" t="s">
        <v>152</v>
      </c>
      <c r="AV210" s="12" t="s">
        <v>84</v>
      </c>
      <c r="AW210" s="12" t="s">
        <v>38</v>
      </c>
      <c r="AX210" s="12" t="s">
        <v>82</v>
      </c>
      <c r="AY210" s="158" t="s">
        <v>143</v>
      </c>
    </row>
    <row r="211" spans="2:65" s="1" customFormat="1" ht="25.5" customHeight="1">
      <c r="B211" s="139"/>
      <c r="C211" s="140" t="s">
        <v>361</v>
      </c>
      <c r="D211" s="140" t="s">
        <v>146</v>
      </c>
      <c r="E211" s="141" t="s">
        <v>362</v>
      </c>
      <c r="F211" s="142" t="s">
        <v>363</v>
      </c>
      <c r="G211" s="143" t="s">
        <v>149</v>
      </c>
      <c r="H211" s="144">
        <v>0.75</v>
      </c>
      <c r="I211" s="145"/>
      <c r="J211" s="145">
        <v>0</v>
      </c>
      <c r="K211" s="142" t="s">
        <v>150</v>
      </c>
      <c r="L211" s="36"/>
      <c r="M211" s="146" t="s">
        <v>5</v>
      </c>
      <c r="N211" s="147" t="s">
        <v>45</v>
      </c>
      <c r="O211" s="148">
        <v>0.22</v>
      </c>
      <c r="P211" s="148">
        <f>O211*H211</f>
        <v>0.16500000000000001</v>
      </c>
      <c r="Q211" s="148">
        <v>0</v>
      </c>
      <c r="R211" s="148">
        <f>Q211*H211</f>
        <v>0</v>
      </c>
      <c r="S211" s="148">
        <v>0</v>
      </c>
      <c r="T211" s="149">
        <f>S211*H211</f>
        <v>0</v>
      </c>
      <c r="AR211" s="22" t="s">
        <v>151</v>
      </c>
      <c r="AT211" s="22" t="s">
        <v>146</v>
      </c>
      <c r="AU211" s="22" t="s">
        <v>152</v>
      </c>
      <c r="AY211" s="22" t="s">
        <v>143</v>
      </c>
      <c r="BE211" s="150">
        <f>IF(N211="základní",J211,0)</f>
        <v>0</v>
      </c>
      <c r="BF211" s="150">
        <f>IF(N211="snížená",J211,0)</f>
        <v>0</v>
      </c>
      <c r="BG211" s="150">
        <f>IF(N211="zákl. přenesená",J211,0)</f>
        <v>0</v>
      </c>
      <c r="BH211" s="150">
        <f>IF(N211="sníž. přenesená",J211,0)</f>
        <v>0</v>
      </c>
      <c r="BI211" s="150">
        <f>IF(N211="nulová",J211,0)</f>
        <v>0</v>
      </c>
      <c r="BJ211" s="22" t="s">
        <v>82</v>
      </c>
      <c r="BK211" s="150">
        <f>ROUND(I211*H211,2)</f>
        <v>0</v>
      </c>
      <c r="BL211" s="22" t="s">
        <v>151</v>
      </c>
      <c r="BM211" s="22" t="s">
        <v>364</v>
      </c>
    </row>
    <row r="212" spans="2:65" s="11" customFormat="1">
      <c r="B212" s="151"/>
      <c r="D212" s="152" t="s">
        <v>154</v>
      </c>
      <c r="E212" s="153" t="s">
        <v>5</v>
      </c>
      <c r="F212" s="154" t="s">
        <v>365</v>
      </c>
      <c r="H212" s="153" t="s">
        <v>5</v>
      </c>
      <c r="L212" s="151"/>
      <c r="M212" s="155"/>
      <c r="T212" s="156"/>
      <c r="AT212" s="153" t="s">
        <v>154</v>
      </c>
      <c r="AU212" s="153" t="s">
        <v>152</v>
      </c>
      <c r="AV212" s="11" t="s">
        <v>82</v>
      </c>
      <c r="AW212" s="11" t="s">
        <v>38</v>
      </c>
      <c r="AX212" s="11" t="s">
        <v>74</v>
      </c>
      <c r="AY212" s="153" t="s">
        <v>143</v>
      </c>
    </row>
    <row r="213" spans="2:65" s="12" customFormat="1">
      <c r="B213" s="157"/>
      <c r="D213" s="152" t="s">
        <v>154</v>
      </c>
      <c r="E213" s="158" t="s">
        <v>5</v>
      </c>
      <c r="F213" s="159" t="s">
        <v>366</v>
      </c>
      <c r="H213" s="160">
        <v>0.75</v>
      </c>
      <c r="L213" s="157"/>
      <c r="M213" s="161"/>
      <c r="T213" s="162"/>
      <c r="AT213" s="158" t="s">
        <v>154</v>
      </c>
      <c r="AU213" s="158" t="s">
        <v>152</v>
      </c>
      <c r="AV213" s="12" t="s">
        <v>84</v>
      </c>
      <c r="AW213" s="12" t="s">
        <v>38</v>
      </c>
      <c r="AX213" s="12" t="s">
        <v>82</v>
      </c>
      <c r="AY213" s="158" t="s">
        <v>143</v>
      </c>
    </row>
    <row r="214" spans="2:65" s="10" customFormat="1" ht="22.35" customHeight="1">
      <c r="B214" s="128"/>
      <c r="D214" s="129" t="s">
        <v>73</v>
      </c>
      <c r="E214" s="137" t="s">
        <v>367</v>
      </c>
      <c r="F214" s="137" t="s">
        <v>368</v>
      </c>
      <c r="J214" s="138">
        <f>J215+J216+J219+J223+J224+J228</f>
        <v>0</v>
      </c>
      <c r="L214" s="128"/>
      <c r="M214" s="132"/>
      <c r="P214" s="133">
        <f>SUM(P215:P231)</f>
        <v>0.45103299999999996</v>
      </c>
      <c r="R214" s="133">
        <f>SUM(R215:R231)</f>
        <v>0</v>
      </c>
      <c r="T214" s="134">
        <f>SUM(T215:T231)</f>
        <v>0</v>
      </c>
      <c r="AR214" s="129" t="s">
        <v>82</v>
      </c>
      <c r="AT214" s="135" t="s">
        <v>73</v>
      </c>
      <c r="AU214" s="135" t="s">
        <v>84</v>
      </c>
      <c r="AY214" s="129" t="s">
        <v>143</v>
      </c>
      <c r="BK214" s="136">
        <f>SUM(BK215:BK231)</f>
        <v>0</v>
      </c>
    </row>
    <row r="215" spans="2:65" s="1" customFormat="1" ht="16.5" customHeight="1">
      <c r="B215" s="139"/>
      <c r="C215" s="140" t="s">
        <v>369</v>
      </c>
      <c r="D215" s="140" t="s">
        <v>146</v>
      </c>
      <c r="E215" s="141" t="s">
        <v>370</v>
      </c>
      <c r="F215" s="142" t="s">
        <v>371</v>
      </c>
      <c r="G215" s="143" t="s">
        <v>227</v>
      </c>
      <c r="H215" s="144">
        <v>0.17599999999999999</v>
      </c>
      <c r="I215" s="145"/>
      <c r="J215" s="145">
        <v>0</v>
      </c>
      <c r="K215" s="142" t="s">
        <v>150</v>
      </c>
      <c r="L215" s="36"/>
      <c r="M215" s="146" t="s">
        <v>5</v>
      </c>
      <c r="N215" s="147" t="s">
        <v>45</v>
      </c>
      <c r="O215" s="148">
        <v>0.159</v>
      </c>
      <c r="P215" s="148">
        <f>O215*H215</f>
        <v>2.7983999999999998E-2</v>
      </c>
      <c r="Q215" s="148">
        <v>0</v>
      </c>
      <c r="R215" s="148">
        <f>Q215*H215</f>
        <v>0</v>
      </c>
      <c r="S215" s="148">
        <v>0</v>
      </c>
      <c r="T215" s="149">
        <f>S215*H215</f>
        <v>0</v>
      </c>
      <c r="AR215" s="22" t="s">
        <v>151</v>
      </c>
      <c r="AT215" s="22" t="s">
        <v>146</v>
      </c>
      <c r="AU215" s="22" t="s">
        <v>152</v>
      </c>
      <c r="AY215" s="22" t="s">
        <v>143</v>
      </c>
      <c r="BE215" s="150">
        <f>IF(N215="základní",J215,0)</f>
        <v>0</v>
      </c>
      <c r="BF215" s="150">
        <f>IF(N215="snížená",J215,0)</f>
        <v>0</v>
      </c>
      <c r="BG215" s="150">
        <f>IF(N215="zákl. přenesená",J215,0)</f>
        <v>0</v>
      </c>
      <c r="BH215" s="150">
        <f>IF(N215="sníž. přenesená",J215,0)</f>
        <v>0</v>
      </c>
      <c r="BI215" s="150">
        <f>IF(N215="nulová",J215,0)</f>
        <v>0</v>
      </c>
      <c r="BJ215" s="22" t="s">
        <v>82</v>
      </c>
      <c r="BK215" s="150">
        <f>ROUND(I215*H215,2)</f>
        <v>0</v>
      </c>
      <c r="BL215" s="22" t="s">
        <v>151</v>
      </c>
      <c r="BM215" s="22" t="s">
        <v>372</v>
      </c>
    </row>
    <row r="216" spans="2:65" s="1" customFormat="1" ht="16.5" customHeight="1">
      <c r="B216" s="139"/>
      <c r="C216" s="140" t="s">
        <v>373</v>
      </c>
      <c r="D216" s="140" t="s">
        <v>146</v>
      </c>
      <c r="E216" s="141" t="s">
        <v>374</v>
      </c>
      <c r="F216" s="142" t="s">
        <v>375</v>
      </c>
      <c r="G216" s="143" t="s">
        <v>227</v>
      </c>
      <c r="H216" s="144">
        <v>0.17599999999999999</v>
      </c>
      <c r="I216" s="145"/>
      <c r="J216" s="145">
        <v>0</v>
      </c>
      <c r="K216" s="142" t="s">
        <v>150</v>
      </c>
      <c r="L216" s="36"/>
      <c r="M216" s="146" t="s">
        <v>5</v>
      </c>
      <c r="N216" s="147" t="s">
        <v>45</v>
      </c>
      <c r="O216" s="148">
        <v>0.03</v>
      </c>
      <c r="P216" s="148">
        <f>O216*H216</f>
        <v>5.2799999999999991E-3</v>
      </c>
      <c r="Q216" s="148">
        <v>0</v>
      </c>
      <c r="R216" s="148">
        <f>Q216*H216</f>
        <v>0</v>
      </c>
      <c r="S216" s="148">
        <v>0</v>
      </c>
      <c r="T216" s="149">
        <f>S216*H216</f>
        <v>0</v>
      </c>
      <c r="AR216" s="22" t="s">
        <v>151</v>
      </c>
      <c r="AT216" s="22" t="s">
        <v>146</v>
      </c>
      <c r="AU216" s="22" t="s">
        <v>152</v>
      </c>
      <c r="AY216" s="22" t="s">
        <v>143</v>
      </c>
      <c r="BE216" s="150">
        <f>IF(N216="základní",J216,0)</f>
        <v>0</v>
      </c>
      <c r="BF216" s="150">
        <f>IF(N216="snížená",J216,0)</f>
        <v>0</v>
      </c>
      <c r="BG216" s="150">
        <f>IF(N216="zákl. přenesená",J216,0)</f>
        <v>0</v>
      </c>
      <c r="BH216" s="150">
        <f>IF(N216="sníž. přenesená",J216,0)</f>
        <v>0</v>
      </c>
      <c r="BI216" s="150">
        <f>IF(N216="nulová",J216,0)</f>
        <v>0</v>
      </c>
      <c r="BJ216" s="22" t="s">
        <v>82</v>
      </c>
      <c r="BK216" s="150">
        <f>ROUND(I216*H216,2)</f>
        <v>0</v>
      </c>
      <c r="BL216" s="22" t="s">
        <v>151</v>
      </c>
      <c r="BM216" s="22" t="s">
        <v>376</v>
      </c>
    </row>
    <row r="217" spans="2:65" s="12" customFormat="1">
      <c r="B217" s="157"/>
      <c r="D217" s="152" t="s">
        <v>154</v>
      </c>
      <c r="E217" s="158" t="s">
        <v>5</v>
      </c>
      <c r="F217" s="159" t="s">
        <v>377</v>
      </c>
      <c r="H217" s="160">
        <v>0.17599999999999999</v>
      </c>
      <c r="L217" s="157"/>
      <c r="M217" s="161"/>
      <c r="T217" s="162"/>
      <c r="AT217" s="158" t="s">
        <v>154</v>
      </c>
      <c r="AU217" s="158" t="s">
        <v>152</v>
      </c>
      <c r="AV217" s="12" t="s">
        <v>84</v>
      </c>
      <c r="AW217" s="12" t="s">
        <v>38</v>
      </c>
      <c r="AX217" s="12" t="s">
        <v>82</v>
      </c>
      <c r="AY217" s="158" t="s">
        <v>143</v>
      </c>
    </row>
    <row r="218" spans="2:65" s="11" customFormat="1">
      <c r="B218" s="151"/>
      <c r="D218" s="152" t="s">
        <v>154</v>
      </c>
      <c r="E218" s="153" t="s">
        <v>5</v>
      </c>
      <c r="F218" s="154" t="s">
        <v>378</v>
      </c>
      <c r="H218" s="153" t="s">
        <v>5</v>
      </c>
      <c r="L218" s="151"/>
      <c r="M218" s="155"/>
      <c r="T218" s="156"/>
      <c r="AT218" s="153" t="s">
        <v>154</v>
      </c>
      <c r="AU218" s="153" t="s">
        <v>152</v>
      </c>
      <c r="AV218" s="11" t="s">
        <v>82</v>
      </c>
      <c r="AW218" s="11" t="s">
        <v>38</v>
      </c>
      <c r="AX218" s="11" t="s">
        <v>74</v>
      </c>
      <c r="AY218" s="153" t="s">
        <v>143</v>
      </c>
    </row>
    <row r="219" spans="2:65" s="1" customFormat="1" ht="16.5" customHeight="1">
      <c r="B219" s="139"/>
      <c r="C219" s="140" t="s">
        <v>379</v>
      </c>
      <c r="D219" s="140" t="s">
        <v>146</v>
      </c>
      <c r="E219" s="141" t="s">
        <v>380</v>
      </c>
      <c r="F219" s="142" t="s">
        <v>381</v>
      </c>
      <c r="G219" s="143" t="s">
        <v>227</v>
      </c>
      <c r="H219" s="144">
        <v>3.3439999999999999</v>
      </c>
      <c r="I219" s="145"/>
      <c r="J219" s="145">
        <v>0</v>
      </c>
      <c r="K219" s="142" t="s">
        <v>150</v>
      </c>
      <c r="L219" s="36"/>
      <c r="M219" s="146" t="s">
        <v>5</v>
      </c>
      <c r="N219" s="147" t="s">
        <v>45</v>
      </c>
      <c r="O219" s="148">
        <v>2E-3</v>
      </c>
      <c r="P219" s="148">
        <f>O219*H219</f>
        <v>6.6879999999999995E-3</v>
      </c>
      <c r="Q219" s="148">
        <v>0</v>
      </c>
      <c r="R219" s="148">
        <f>Q219*H219</f>
        <v>0</v>
      </c>
      <c r="S219" s="148">
        <v>0</v>
      </c>
      <c r="T219" s="149">
        <f>S219*H219</f>
        <v>0</v>
      </c>
      <c r="AR219" s="22" t="s">
        <v>151</v>
      </c>
      <c r="AT219" s="22" t="s">
        <v>146</v>
      </c>
      <c r="AU219" s="22" t="s">
        <v>152</v>
      </c>
      <c r="AY219" s="22" t="s">
        <v>143</v>
      </c>
      <c r="BE219" s="150">
        <f>IF(N219="základní",J219,0)</f>
        <v>0</v>
      </c>
      <c r="BF219" s="150">
        <f>IF(N219="snížená",J219,0)</f>
        <v>0</v>
      </c>
      <c r="BG219" s="150">
        <f>IF(N219="zákl. přenesená",J219,0)</f>
        <v>0</v>
      </c>
      <c r="BH219" s="150">
        <f>IF(N219="sníž. přenesená",J219,0)</f>
        <v>0</v>
      </c>
      <c r="BI219" s="150">
        <f>IF(N219="nulová",J219,0)</f>
        <v>0</v>
      </c>
      <c r="BJ219" s="22" t="s">
        <v>82</v>
      </c>
      <c r="BK219" s="150">
        <f>ROUND(I219*H219,2)</f>
        <v>0</v>
      </c>
      <c r="BL219" s="22" t="s">
        <v>151</v>
      </c>
      <c r="BM219" s="22" t="s">
        <v>382</v>
      </c>
    </row>
    <row r="220" spans="2:65" s="11" customFormat="1">
      <c r="B220" s="151"/>
      <c r="D220" s="152" t="s">
        <v>154</v>
      </c>
      <c r="E220" s="153" t="s">
        <v>5</v>
      </c>
      <c r="F220" s="154" t="s">
        <v>383</v>
      </c>
      <c r="H220" s="153" t="s">
        <v>5</v>
      </c>
      <c r="L220" s="151"/>
      <c r="M220" s="155"/>
      <c r="T220" s="156"/>
      <c r="AT220" s="153" t="s">
        <v>154</v>
      </c>
      <c r="AU220" s="153" t="s">
        <v>152</v>
      </c>
      <c r="AV220" s="11" t="s">
        <v>82</v>
      </c>
      <c r="AW220" s="11" t="s">
        <v>38</v>
      </c>
      <c r="AX220" s="11" t="s">
        <v>74</v>
      </c>
      <c r="AY220" s="153" t="s">
        <v>143</v>
      </c>
    </row>
    <row r="221" spans="2:65" s="12" customFormat="1">
      <c r="B221" s="157"/>
      <c r="D221" s="152" t="s">
        <v>154</v>
      </c>
      <c r="E221" s="158" t="s">
        <v>5</v>
      </c>
      <c r="F221" s="159" t="s">
        <v>384</v>
      </c>
      <c r="H221" s="160">
        <v>3.3439999999999999</v>
      </c>
      <c r="L221" s="157"/>
      <c r="M221" s="161"/>
      <c r="T221" s="162"/>
      <c r="AT221" s="158" t="s">
        <v>154</v>
      </c>
      <c r="AU221" s="158" t="s">
        <v>152</v>
      </c>
      <c r="AV221" s="12" t="s">
        <v>84</v>
      </c>
      <c r="AW221" s="12" t="s">
        <v>38</v>
      </c>
      <c r="AX221" s="12" t="s">
        <v>82</v>
      </c>
      <c r="AY221" s="158" t="s">
        <v>143</v>
      </c>
    </row>
    <row r="222" spans="2:65" s="11" customFormat="1">
      <c r="B222" s="151"/>
      <c r="D222" s="152" t="s">
        <v>154</v>
      </c>
      <c r="E222" s="153" t="s">
        <v>5</v>
      </c>
      <c r="F222" s="154" t="s">
        <v>385</v>
      </c>
      <c r="H222" s="153" t="s">
        <v>5</v>
      </c>
      <c r="L222" s="151"/>
      <c r="M222" s="155"/>
      <c r="T222" s="156"/>
      <c r="AT222" s="153" t="s">
        <v>154</v>
      </c>
      <c r="AU222" s="153" t="s">
        <v>152</v>
      </c>
      <c r="AV222" s="11" t="s">
        <v>82</v>
      </c>
      <c r="AW222" s="11" t="s">
        <v>38</v>
      </c>
      <c r="AX222" s="11" t="s">
        <v>74</v>
      </c>
      <c r="AY222" s="153" t="s">
        <v>143</v>
      </c>
    </row>
    <row r="223" spans="2:65" s="1" customFormat="1" ht="16.5" customHeight="1">
      <c r="B223" s="139"/>
      <c r="C223" s="140" t="s">
        <v>386</v>
      </c>
      <c r="D223" s="140" t="s">
        <v>146</v>
      </c>
      <c r="E223" s="141" t="s">
        <v>387</v>
      </c>
      <c r="F223" s="142" t="s">
        <v>388</v>
      </c>
      <c r="G223" s="143" t="s">
        <v>227</v>
      </c>
      <c r="H223" s="144">
        <v>0.88400000000000001</v>
      </c>
      <c r="I223" s="145"/>
      <c r="J223" s="145">
        <v>0</v>
      </c>
      <c r="K223" s="142" t="s">
        <v>150</v>
      </c>
      <c r="L223" s="36"/>
      <c r="M223" s="146" t="s">
        <v>5</v>
      </c>
      <c r="N223" s="147" t="s">
        <v>45</v>
      </c>
      <c r="O223" s="148">
        <v>0.376</v>
      </c>
      <c r="P223" s="148">
        <f>O223*H223</f>
        <v>0.33238400000000001</v>
      </c>
      <c r="Q223" s="148">
        <v>0</v>
      </c>
      <c r="R223" s="148">
        <f>Q223*H223</f>
        <v>0</v>
      </c>
      <c r="S223" s="148">
        <v>0</v>
      </c>
      <c r="T223" s="149">
        <f>S223*H223</f>
        <v>0</v>
      </c>
      <c r="AR223" s="22" t="s">
        <v>151</v>
      </c>
      <c r="AT223" s="22" t="s">
        <v>146</v>
      </c>
      <c r="AU223" s="22" t="s">
        <v>152</v>
      </c>
      <c r="AY223" s="22" t="s">
        <v>143</v>
      </c>
      <c r="BE223" s="150">
        <f>IF(N223="základní",J223,0)</f>
        <v>0</v>
      </c>
      <c r="BF223" s="150">
        <f>IF(N223="snížená",J223,0)</f>
        <v>0</v>
      </c>
      <c r="BG223" s="150">
        <f>IF(N223="zákl. přenesená",J223,0)</f>
        <v>0</v>
      </c>
      <c r="BH223" s="150">
        <f>IF(N223="sníž. přenesená",J223,0)</f>
        <v>0</v>
      </c>
      <c r="BI223" s="150">
        <f>IF(N223="nulová",J223,0)</f>
        <v>0</v>
      </c>
      <c r="BJ223" s="22" t="s">
        <v>82</v>
      </c>
      <c r="BK223" s="150">
        <f>ROUND(I223*H223,2)</f>
        <v>0</v>
      </c>
      <c r="BL223" s="22" t="s">
        <v>151</v>
      </c>
      <c r="BM223" s="22" t="s">
        <v>389</v>
      </c>
    </row>
    <row r="224" spans="2:65" s="1" customFormat="1" ht="16.5" customHeight="1">
      <c r="B224" s="139"/>
      <c r="C224" s="140" t="s">
        <v>390</v>
      </c>
      <c r="D224" s="140" t="s">
        <v>146</v>
      </c>
      <c r="E224" s="141" t="s">
        <v>391</v>
      </c>
      <c r="F224" s="142" t="s">
        <v>392</v>
      </c>
      <c r="G224" s="143" t="s">
        <v>227</v>
      </c>
      <c r="H224" s="144">
        <v>0.88400000000000001</v>
      </c>
      <c r="I224" s="145"/>
      <c r="J224" s="145">
        <v>0</v>
      </c>
      <c r="K224" s="142" t="s">
        <v>150</v>
      </c>
      <c r="L224" s="36"/>
      <c r="M224" s="146" t="s">
        <v>5</v>
      </c>
      <c r="N224" s="147" t="s">
        <v>45</v>
      </c>
      <c r="O224" s="148">
        <v>3.2000000000000001E-2</v>
      </c>
      <c r="P224" s="148">
        <f>O224*H224</f>
        <v>2.8288000000000001E-2</v>
      </c>
      <c r="Q224" s="148">
        <v>0</v>
      </c>
      <c r="R224" s="148">
        <f>Q224*H224</f>
        <v>0</v>
      </c>
      <c r="S224" s="148">
        <v>0</v>
      </c>
      <c r="T224" s="149">
        <f>S224*H224</f>
        <v>0</v>
      </c>
      <c r="AR224" s="22" t="s">
        <v>151</v>
      </c>
      <c r="AT224" s="22" t="s">
        <v>146</v>
      </c>
      <c r="AU224" s="22" t="s">
        <v>152</v>
      </c>
      <c r="AY224" s="22" t="s">
        <v>143</v>
      </c>
      <c r="BE224" s="150">
        <f>IF(N224="základní",J224,0)</f>
        <v>0</v>
      </c>
      <c r="BF224" s="150">
        <f>IF(N224="snížená",J224,0)</f>
        <v>0</v>
      </c>
      <c r="BG224" s="150">
        <f>IF(N224="zákl. přenesená",J224,0)</f>
        <v>0</v>
      </c>
      <c r="BH224" s="150">
        <f>IF(N224="sníž. přenesená",J224,0)</f>
        <v>0</v>
      </c>
      <c r="BI224" s="150">
        <f>IF(N224="nulová",J224,0)</f>
        <v>0</v>
      </c>
      <c r="BJ224" s="22" t="s">
        <v>82</v>
      </c>
      <c r="BK224" s="150">
        <f>ROUND(I224*H224,2)</f>
        <v>0</v>
      </c>
      <c r="BL224" s="22" t="s">
        <v>151</v>
      </c>
      <c r="BM224" s="22" t="s">
        <v>393</v>
      </c>
    </row>
    <row r="225" spans="2:65" s="11" customFormat="1" ht="27">
      <c r="B225" s="151"/>
      <c r="D225" s="152" t="s">
        <v>154</v>
      </c>
      <c r="E225" s="153" t="s">
        <v>5</v>
      </c>
      <c r="F225" s="154" t="s">
        <v>394</v>
      </c>
      <c r="H225" s="153" t="s">
        <v>5</v>
      </c>
      <c r="L225" s="151"/>
      <c r="M225" s="155"/>
      <c r="T225" s="156"/>
      <c r="AT225" s="153" t="s">
        <v>154</v>
      </c>
      <c r="AU225" s="153" t="s">
        <v>152</v>
      </c>
      <c r="AV225" s="11" t="s">
        <v>82</v>
      </c>
      <c r="AW225" s="11" t="s">
        <v>38</v>
      </c>
      <c r="AX225" s="11" t="s">
        <v>74</v>
      </c>
      <c r="AY225" s="153" t="s">
        <v>143</v>
      </c>
    </row>
    <row r="226" spans="2:65" s="12" customFormat="1">
      <c r="B226" s="157"/>
      <c r="D226" s="152" t="s">
        <v>154</v>
      </c>
      <c r="E226" s="158" t="s">
        <v>5</v>
      </c>
      <c r="F226" s="159" t="s">
        <v>395</v>
      </c>
      <c r="H226" s="160">
        <v>0.88400000000000001</v>
      </c>
      <c r="L226" s="157"/>
      <c r="M226" s="161"/>
      <c r="T226" s="162"/>
      <c r="AT226" s="158" t="s">
        <v>154</v>
      </c>
      <c r="AU226" s="158" t="s">
        <v>152</v>
      </c>
      <c r="AV226" s="12" t="s">
        <v>84</v>
      </c>
      <c r="AW226" s="12" t="s">
        <v>38</v>
      </c>
      <c r="AX226" s="12" t="s">
        <v>82</v>
      </c>
      <c r="AY226" s="158" t="s">
        <v>143</v>
      </c>
    </row>
    <row r="227" spans="2:65" s="11" customFormat="1">
      <c r="B227" s="151"/>
      <c r="D227" s="152" t="s">
        <v>154</v>
      </c>
      <c r="E227" s="153" t="s">
        <v>5</v>
      </c>
      <c r="F227" s="154" t="s">
        <v>396</v>
      </c>
      <c r="H227" s="153" t="s">
        <v>5</v>
      </c>
      <c r="L227" s="151"/>
      <c r="M227" s="155"/>
      <c r="T227" s="156"/>
      <c r="AT227" s="153" t="s">
        <v>154</v>
      </c>
      <c r="AU227" s="153" t="s">
        <v>152</v>
      </c>
      <c r="AV227" s="11" t="s">
        <v>82</v>
      </c>
      <c r="AW227" s="11" t="s">
        <v>38</v>
      </c>
      <c r="AX227" s="11" t="s">
        <v>74</v>
      </c>
      <c r="AY227" s="153" t="s">
        <v>143</v>
      </c>
    </row>
    <row r="228" spans="2:65" s="1" customFormat="1" ht="16.5" customHeight="1">
      <c r="B228" s="139"/>
      <c r="C228" s="140" t="s">
        <v>397</v>
      </c>
      <c r="D228" s="140" t="s">
        <v>146</v>
      </c>
      <c r="E228" s="141" t="s">
        <v>398</v>
      </c>
      <c r="F228" s="142" t="s">
        <v>399</v>
      </c>
      <c r="G228" s="143" t="s">
        <v>227</v>
      </c>
      <c r="H228" s="144">
        <v>16.803000000000001</v>
      </c>
      <c r="I228" s="145"/>
      <c r="J228" s="145">
        <v>0</v>
      </c>
      <c r="K228" s="142" t="s">
        <v>150</v>
      </c>
      <c r="L228" s="36"/>
      <c r="M228" s="146" t="s">
        <v>5</v>
      </c>
      <c r="N228" s="147" t="s">
        <v>45</v>
      </c>
      <c r="O228" s="148">
        <v>3.0000000000000001E-3</v>
      </c>
      <c r="P228" s="148">
        <f>O228*H228</f>
        <v>5.0409000000000002E-2</v>
      </c>
      <c r="Q228" s="148">
        <v>0</v>
      </c>
      <c r="R228" s="148">
        <f>Q228*H228</f>
        <v>0</v>
      </c>
      <c r="S228" s="148">
        <v>0</v>
      </c>
      <c r="T228" s="149">
        <f>S228*H228</f>
        <v>0</v>
      </c>
      <c r="AR228" s="22" t="s">
        <v>151</v>
      </c>
      <c r="AT228" s="22" t="s">
        <v>146</v>
      </c>
      <c r="AU228" s="22" t="s">
        <v>152</v>
      </c>
      <c r="AY228" s="22" t="s">
        <v>143</v>
      </c>
      <c r="BE228" s="150">
        <f>IF(N228="základní",J228,0)</f>
        <v>0</v>
      </c>
      <c r="BF228" s="150">
        <f>IF(N228="snížená",J228,0)</f>
        <v>0</v>
      </c>
      <c r="BG228" s="150">
        <f>IF(N228="zákl. přenesená",J228,0)</f>
        <v>0</v>
      </c>
      <c r="BH228" s="150">
        <f>IF(N228="sníž. přenesená",J228,0)</f>
        <v>0</v>
      </c>
      <c r="BI228" s="150">
        <f>IF(N228="nulová",J228,0)</f>
        <v>0</v>
      </c>
      <c r="BJ228" s="22" t="s">
        <v>82</v>
      </c>
      <c r="BK228" s="150">
        <f>ROUND(I228*H228,2)</f>
        <v>0</v>
      </c>
      <c r="BL228" s="22" t="s">
        <v>151</v>
      </c>
      <c r="BM228" s="22" t="s">
        <v>400</v>
      </c>
    </row>
    <row r="229" spans="2:65" s="11" customFormat="1" ht="27">
      <c r="B229" s="151"/>
      <c r="D229" s="152" t="s">
        <v>154</v>
      </c>
      <c r="E229" s="153" t="s">
        <v>5</v>
      </c>
      <c r="F229" s="154" t="s">
        <v>394</v>
      </c>
      <c r="H229" s="153" t="s">
        <v>5</v>
      </c>
      <c r="L229" s="151"/>
      <c r="M229" s="155"/>
      <c r="T229" s="156"/>
      <c r="AT229" s="153" t="s">
        <v>154</v>
      </c>
      <c r="AU229" s="153" t="s">
        <v>152</v>
      </c>
      <c r="AV229" s="11" t="s">
        <v>82</v>
      </c>
      <c r="AW229" s="11" t="s">
        <v>38</v>
      </c>
      <c r="AX229" s="11" t="s">
        <v>74</v>
      </c>
      <c r="AY229" s="153" t="s">
        <v>143</v>
      </c>
    </row>
    <row r="230" spans="2:65" s="12" customFormat="1">
      <c r="B230" s="157"/>
      <c r="D230" s="152" t="s">
        <v>154</v>
      </c>
      <c r="E230" s="158" t="s">
        <v>5</v>
      </c>
      <c r="F230" s="159" t="s">
        <v>401</v>
      </c>
      <c r="H230" s="160">
        <v>16.803000000000001</v>
      </c>
      <c r="L230" s="157"/>
      <c r="M230" s="161"/>
      <c r="T230" s="162"/>
      <c r="AT230" s="158" t="s">
        <v>154</v>
      </c>
      <c r="AU230" s="158" t="s">
        <v>152</v>
      </c>
      <c r="AV230" s="12" t="s">
        <v>84</v>
      </c>
      <c r="AW230" s="12" t="s">
        <v>38</v>
      </c>
      <c r="AX230" s="12" t="s">
        <v>82</v>
      </c>
      <c r="AY230" s="158" t="s">
        <v>143</v>
      </c>
    </row>
    <row r="231" spans="2:65" s="11" customFormat="1">
      <c r="B231" s="151"/>
      <c r="D231" s="152" t="s">
        <v>154</v>
      </c>
      <c r="E231" s="153" t="s">
        <v>5</v>
      </c>
      <c r="F231" s="154" t="s">
        <v>402</v>
      </c>
      <c r="H231" s="153" t="s">
        <v>5</v>
      </c>
      <c r="L231" s="151"/>
      <c r="M231" s="155"/>
      <c r="T231" s="156"/>
      <c r="AT231" s="153" t="s">
        <v>154</v>
      </c>
      <c r="AU231" s="153" t="s">
        <v>152</v>
      </c>
      <c r="AV231" s="11" t="s">
        <v>82</v>
      </c>
      <c r="AW231" s="11" t="s">
        <v>38</v>
      </c>
      <c r="AX231" s="11" t="s">
        <v>74</v>
      </c>
      <c r="AY231" s="153" t="s">
        <v>143</v>
      </c>
    </row>
    <row r="232" spans="2:65" s="10" customFormat="1" ht="22.35" customHeight="1">
      <c r="B232" s="128"/>
      <c r="D232" s="129" t="s">
        <v>73</v>
      </c>
      <c r="E232" s="137" t="s">
        <v>403</v>
      </c>
      <c r="F232" s="137" t="s">
        <v>404</v>
      </c>
      <c r="J232" s="138">
        <f>J233+J236+J239+J242</f>
        <v>0</v>
      </c>
      <c r="L232" s="128"/>
      <c r="M232" s="132"/>
      <c r="P232" s="133">
        <f>SUM(P233:P244)</f>
        <v>0</v>
      </c>
      <c r="R232" s="133">
        <f>SUM(R233:R244)</f>
        <v>0</v>
      </c>
      <c r="T232" s="134">
        <f>SUM(T233:T244)</f>
        <v>0</v>
      </c>
      <c r="AR232" s="129" t="s">
        <v>82</v>
      </c>
      <c r="AT232" s="135" t="s">
        <v>73</v>
      </c>
      <c r="AU232" s="135" t="s">
        <v>84</v>
      </c>
      <c r="AY232" s="129" t="s">
        <v>143</v>
      </c>
      <c r="BK232" s="136">
        <f>SUM(BK233:BK244)</f>
        <v>0</v>
      </c>
    </row>
    <row r="233" spans="2:65" s="1" customFormat="1" ht="25.5" customHeight="1">
      <c r="B233" s="139"/>
      <c r="C233" s="140" t="s">
        <v>405</v>
      </c>
      <c r="D233" s="140" t="s">
        <v>146</v>
      </c>
      <c r="E233" s="141" t="s">
        <v>406</v>
      </c>
      <c r="F233" s="142" t="s">
        <v>407</v>
      </c>
      <c r="G233" s="143" t="s">
        <v>227</v>
      </c>
      <c r="H233" s="144">
        <v>683.21600000000001</v>
      </c>
      <c r="I233" s="145"/>
      <c r="J233" s="145">
        <v>0</v>
      </c>
      <c r="K233" s="142" t="s">
        <v>150</v>
      </c>
      <c r="L233" s="36"/>
      <c r="M233" s="146" t="s">
        <v>5</v>
      </c>
      <c r="N233" s="147" t="s">
        <v>45</v>
      </c>
      <c r="O233" s="148">
        <v>0</v>
      </c>
      <c r="P233" s="148">
        <f>O233*H233</f>
        <v>0</v>
      </c>
      <c r="Q233" s="148">
        <v>0</v>
      </c>
      <c r="R233" s="148">
        <f>Q233*H233</f>
        <v>0</v>
      </c>
      <c r="S233" s="148">
        <v>0</v>
      </c>
      <c r="T233" s="149">
        <f>S233*H233</f>
        <v>0</v>
      </c>
      <c r="AR233" s="22" t="s">
        <v>151</v>
      </c>
      <c r="AT233" s="22" t="s">
        <v>146</v>
      </c>
      <c r="AU233" s="22" t="s">
        <v>152</v>
      </c>
      <c r="AY233" s="22" t="s">
        <v>143</v>
      </c>
      <c r="BE233" s="150">
        <f>IF(N233="základní",J233,0)</f>
        <v>0</v>
      </c>
      <c r="BF233" s="150">
        <f>IF(N233="snížená",J233,0)</f>
        <v>0</v>
      </c>
      <c r="BG233" s="150">
        <f>IF(N233="zákl. přenesená",J233,0)</f>
        <v>0</v>
      </c>
      <c r="BH233" s="150">
        <f>IF(N233="sníž. přenesená",J233,0)</f>
        <v>0</v>
      </c>
      <c r="BI233" s="150">
        <f>IF(N233="nulová",J233,0)</f>
        <v>0</v>
      </c>
      <c r="BJ233" s="22" t="s">
        <v>82</v>
      </c>
      <c r="BK233" s="150">
        <f>ROUND(I233*H233,2)</f>
        <v>0</v>
      </c>
      <c r="BL233" s="22" t="s">
        <v>151</v>
      </c>
      <c r="BM233" s="22" t="s">
        <v>408</v>
      </c>
    </row>
    <row r="234" spans="2:65" s="11" customFormat="1">
      <c r="B234" s="151"/>
      <c r="D234" s="152" t="s">
        <v>154</v>
      </c>
      <c r="E234" s="153" t="s">
        <v>5</v>
      </c>
      <c r="F234" s="154" t="s">
        <v>229</v>
      </c>
      <c r="H234" s="153" t="s">
        <v>5</v>
      </c>
      <c r="L234" s="151"/>
      <c r="M234" s="155"/>
      <c r="T234" s="156"/>
      <c r="AT234" s="153" t="s">
        <v>154</v>
      </c>
      <c r="AU234" s="153" t="s">
        <v>152</v>
      </c>
      <c r="AV234" s="11" t="s">
        <v>82</v>
      </c>
      <c r="AW234" s="11" t="s">
        <v>38</v>
      </c>
      <c r="AX234" s="11" t="s">
        <v>74</v>
      </c>
      <c r="AY234" s="153" t="s">
        <v>143</v>
      </c>
    </row>
    <row r="235" spans="2:65" s="12" customFormat="1">
      <c r="B235" s="157"/>
      <c r="D235" s="152" t="s">
        <v>154</v>
      </c>
      <c r="E235" s="158" t="s">
        <v>5</v>
      </c>
      <c r="F235" s="159" t="s">
        <v>409</v>
      </c>
      <c r="H235" s="160">
        <v>683.21600000000001</v>
      </c>
      <c r="L235" s="157"/>
      <c r="M235" s="161"/>
      <c r="T235" s="162"/>
      <c r="AT235" s="158" t="s">
        <v>154</v>
      </c>
      <c r="AU235" s="158" t="s">
        <v>152</v>
      </c>
      <c r="AV235" s="12" t="s">
        <v>84</v>
      </c>
      <c r="AW235" s="12" t="s">
        <v>38</v>
      </c>
      <c r="AX235" s="12" t="s">
        <v>82</v>
      </c>
      <c r="AY235" s="158" t="s">
        <v>143</v>
      </c>
    </row>
    <row r="236" spans="2:65" s="1" customFormat="1" ht="25.5" customHeight="1">
      <c r="B236" s="139"/>
      <c r="C236" s="140" t="s">
        <v>410</v>
      </c>
      <c r="D236" s="140" t="s">
        <v>146</v>
      </c>
      <c r="E236" s="141" t="s">
        <v>411</v>
      </c>
      <c r="F236" s="142" t="s">
        <v>412</v>
      </c>
      <c r="G236" s="143" t="s">
        <v>227</v>
      </c>
      <c r="H236" s="144">
        <v>0.88400000000000001</v>
      </c>
      <c r="I236" s="145"/>
      <c r="J236" s="145">
        <v>0</v>
      </c>
      <c r="K236" s="142" t="s">
        <v>150</v>
      </c>
      <c r="L236" s="36"/>
      <c r="M236" s="146" t="s">
        <v>5</v>
      </c>
      <c r="N236" s="147" t="s">
        <v>45</v>
      </c>
      <c r="O236" s="148">
        <v>0</v>
      </c>
      <c r="P236" s="148">
        <f>O236*H236</f>
        <v>0</v>
      </c>
      <c r="Q236" s="148">
        <v>0</v>
      </c>
      <c r="R236" s="148">
        <f>Q236*H236</f>
        <v>0</v>
      </c>
      <c r="S236" s="148">
        <v>0</v>
      </c>
      <c r="T236" s="149">
        <f>S236*H236</f>
        <v>0</v>
      </c>
      <c r="AR236" s="22" t="s">
        <v>151</v>
      </c>
      <c r="AT236" s="22" t="s">
        <v>146</v>
      </c>
      <c r="AU236" s="22" t="s">
        <v>152</v>
      </c>
      <c r="AY236" s="22" t="s">
        <v>143</v>
      </c>
      <c r="BE236" s="150">
        <f>IF(N236="základní",J236,0)</f>
        <v>0</v>
      </c>
      <c r="BF236" s="150">
        <f>IF(N236="snížená",J236,0)</f>
        <v>0</v>
      </c>
      <c r="BG236" s="150">
        <f>IF(N236="zákl. přenesená",J236,0)</f>
        <v>0</v>
      </c>
      <c r="BH236" s="150">
        <f>IF(N236="sníž. přenesená",J236,0)</f>
        <v>0</v>
      </c>
      <c r="BI236" s="150">
        <f>IF(N236="nulová",J236,0)</f>
        <v>0</v>
      </c>
      <c r="BJ236" s="22" t="s">
        <v>82</v>
      </c>
      <c r="BK236" s="150">
        <f>ROUND(I236*H236,2)</f>
        <v>0</v>
      </c>
      <c r="BL236" s="22" t="s">
        <v>151</v>
      </c>
      <c r="BM236" s="22" t="s">
        <v>413</v>
      </c>
    </row>
    <row r="237" spans="2:65" s="11" customFormat="1" ht="27">
      <c r="B237" s="151"/>
      <c r="D237" s="152" t="s">
        <v>154</v>
      </c>
      <c r="E237" s="153" t="s">
        <v>5</v>
      </c>
      <c r="F237" s="154" t="s">
        <v>394</v>
      </c>
      <c r="H237" s="153" t="s">
        <v>5</v>
      </c>
      <c r="L237" s="151"/>
      <c r="M237" s="155"/>
      <c r="T237" s="156"/>
      <c r="AT237" s="153" t="s">
        <v>154</v>
      </c>
      <c r="AU237" s="153" t="s">
        <v>152</v>
      </c>
      <c r="AV237" s="11" t="s">
        <v>82</v>
      </c>
      <c r="AW237" s="11" t="s">
        <v>38</v>
      </c>
      <c r="AX237" s="11" t="s">
        <v>74</v>
      </c>
      <c r="AY237" s="153" t="s">
        <v>143</v>
      </c>
    </row>
    <row r="238" spans="2:65" s="12" customFormat="1">
      <c r="B238" s="157"/>
      <c r="D238" s="152" t="s">
        <v>154</v>
      </c>
      <c r="E238" s="158" t="s">
        <v>5</v>
      </c>
      <c r="F238" s="159" t="s">
        <v>395</v>
      </c>
      <c r="H238" s="160">
        <v>0.88400000000000001</v>
      </c>
      <c r="L238" s="157"/>
      <c r="M238" s="161"/>
      <c r="T238" s="162"/>
      <c r="AT238" s="158" t="s">
        <v>154</v>
      </c>
      <c r="AU238" s="158" t="s">
        <v>152</v>
      </c>
      <c r="AV238" s="12" t="s">
        <v>84</v>
      </c>
      <c r="AW238" s="12" t="s">
        <v>38</v>
      </c>
      <c r="AX238" s="12" t="s">
        <v>82</v>
      </c>
      <c r="AY238" s="158" t="s">
        <v>143</v>
      </c>
    </row>
    <row r="239" spans="2:65" s="1" customFormat="1" ht="25.5" customHeight="1">
      <c r="B239" s="139"/>
      <c r="C239" s="140" t="s">
        <v>414</v>
      </c>
      <c r="D239" s="140" t="s">
        <v>146</v>
      </c>
      <c r="E239" s="141" t="s">
        <v>415</v>
      </c>
      <c r="F239" s="142" t="s">
        <v>416</v>
      </c>
      <c r="G239" s="143" t="s">
        <v>227</v>
      </c>
      <c r="H239" s="144">
        <v>14.301</v>
      </c>
      <c r="I239" s="145"/>
      <c r="J239" s="145">
        <v>0</v>
      </c>
      <c r="K239" s="142" t="s">
        <v>150</v>
      </c>
      <c r="L239" s="36"/>
      <c r="M239" s="146" t="s">
        <v>5</v>
      </c>
      <c r="N239" s="147" t="s">
        <v>45</v>
      </c>
      <c r="O239" s="148">
        <v>0</v>
      </c>
      <c r="P239" s="148">
        <f>O239*H239</f>
        <v>0</v>
      </c>
      <c r="Q239" s="148">
        <v>0</v>
      </c>
      <c r="R239" s="148">
        <f>Q239*H239</f>
        <v>0</v>
      </c>
      <c r="S239" s="148">
        <v>0</v>
      </c>
      <c r="T239" s="149">
        <f>S239*H239</f>
        <v>0</v>
      </c>
      <c r="AR239" s="22" t="s">
        <v>151</v>
      </c>
      <c r="AT239" s="22" t="s">
        <v>146</v>
      </c>
      <c r="AU239" s="22" t="s">
        <v>152</v>
      </c>
      <c r="AY239" s="22" t="s">
        <v>143</v>
      </c>
      <c r="BE239" s="150">
        <f>IF(N239="základní",J239,0)</f>
        <v>0</v>
      </c>
      <c r="BF239" s="150">
        <f>IF(N239="snížená",J239,0)</f>
        <v>0</v>
      </c>
      <c r="BG239" s="150">
        <f>IF(N239="zákl. přenesená",J239,0)</f>
        <v>0</v>
      </c>
      <c r="BH239" s="150">
        <f>IF(N239="sníž. přenesená",J239,0)</f>
        <v>0</v>
      </c>
      <c r="BI239" s="150">
        <f>IF(N239="nulová",J239,0)</f>
        <v>0</v>
      </c>
      <c r="BJ239" s="22" t="s">
        <v>82</v>
      </c>
      <c r="BK239" s="150">
        <f>ROUND(I239*H239,2)</f>
        <v>0</v>
      </c>
      <c r="BL239" s="22" t="s">
        <v>151</v>
      </c>
      <c r="BM239" s="22" t="s">
        <v>417</v>
      </c>
    </row>
    <row r="240" spans="2:65" s="11" customFormat="1">
      <c r="B240" s="151"/>
      <c r="D240" s="152" t="s">
        <v>154</v>
      </c>
      <c r="E240" s="153" t="s">
        <v>5</v>
      </c>
      <c r="F240" s="154" t="s">
        <v>418</v>
      </c>
      <c r="H240" s="153" t="s">
        <v>5</v>
      </c>
      <c r="L240" s="151"/>
      <c r="M240" s="155"/>
      <c r="T240" s="156"/>
      <c r="AT240" s="153" t="s">
        <v>154</v>
      </c>
      <c r="AU240" s="153" t="s">
        <v>152</v>
      </c>
      <c r="AV240" s="11" t="s">
        <v>82</v>
      </c>
      <c r="AW240" s="11" t="s">
        <v>38</v>
      </c>
      <c r="AX240" s="11" t="s">
        <v>74</v>
      </c>
      <c r="AY240" s="153" t="s">
        <v>143</v>
      </c>
    </row>
    <row r="241" spans="2:65" s="12" customFormat="1">
      <c r="B241" s="157"/>
      <c r="D241" s="152" t="s">
        <v>154</v>
      </c>
      <c r="E241" s="158" t="s">
        <v>5</v>
      </c>
      <c r="F241" s="159" t="s">
        <v>419</v>
      </c>
      <c r="H241" s="160">
        <v>14.301</v>
      </c>
      <c r="L241" s="157"/>
      <c r="M241" s="161"/>
      <c r="T241" s="162"/>
      <c r="AT241" s="158" t="s">
        <v>154</v>
      </c>
      <c r="AU241" s="158" t="s">
        <v>152</v>
      </c>
      <c r="AV241" s="12" t="s">
        <v>84</v>
      </c>
      <c r="AW241" s="12" t="s">
        <v>38</v>
      </c>
      <c r="AX241" s="12" t="s">
        <v>82</v>
      </c>
      <c r="AY241" s="158" t="s">
        <v>143</v>
      </c>
    </row>
    <row r="242" spans="2:65" s="1" customFormat="1" ht="16.5" customHeight="1">
      <c r="B242" s="139"/>
      <c r="C242" s="140" t="s">
        <v>420</v>
      </c>
      <c r="D242" s="140" t="s">
        <v>146</v>
      </c>
      <c r="E242" s="141" t="s">
        <v>225</v>
      </c>
      <c r="F242" s="142" t="s">
        <v>226</v>
      </c>
      <c r="G242" s="143" t="s">
        <v>227</v>
      </c>
      <c r="H242" s="144">
        <v>0.17599999999999999</v>
      </c>
      <c r="I242" s="145"/>
      <c r="J242" s="145">
        <v>0</v>
      </c>
      <c r="K242" s="142" t="s">
        <v>150</v>
      </c>
      <c r="L242" s="36"/>
      <c r="M242" s="146" t="s">
        <v>5</v>
      </c>
      <c r="N242" s="147" t="s">
        <v>45</v>
      </c>
      <c r="O242" s="148">
        <v>0</v>
      </c>
      <c r="P242" s="148">
        <f>O242*H242</f>
        <v>0</v>
      </c>
      <c r="Q242" s="148">
        <v>0</v>
      </c>
      <c r="R242" s="148">
        <f>Q242*H242</f>
        <v>0</v>
      </c>
      <c r="S242" s="148">
        <v>0</v>
      </c>
      <c r="T242" s="149">
        <f>S242*H242</f>
        <v>0</v>
      </c>
      <c r="AR242" s="22" t="s">
        <v>151</v>
      </c>
      <c r="AT242" s="22" t="s">
        <v>146</v>
      </c>
      <c r="AU242" s="22" t="s">
        <v>152</v>
      </c>
      <c r="AY242" s="22" t="s">
        <v>143</v>
      </c>
      <c r="BE242" s="150">
        <f>IF(N242="základní",J242,0)</f>
        <v>0</v>
      </c>
      <c r="BF242" s="150">
        <f>IF(N242="snížená",J242,0)</f>
        <v>0</v>
      </c>
      <c r="BG242" s="150">
        <f>IF(N242="zákl. přenesená",J242,0)</f>
        <v>0</v>
      </c>
      <c r="BH242" s="150">
        <f>IF(N242="sníž. přenesená",J242,0)</f>
        <v>0</v>
      </c>
      <c r="BI242" s="150">
        <f>IF(N242="nulová",J242,0)</f>
        <v>0</v>
      </c>
      <c r="BJ242" s="22" t="s">
        <v>82</v>
      </c>
      <c r="BK242" s="150">
        <f>ROUND(I242*H242,2)</f>
        <v>0</v>
      </c>
      <c r="BL242" s="22" t="s">
        <v>151</v>
      </c>
      <c r="BM242" s="22" t="s">
        <v>421</v>
      </c>
    </row>
    <row r="243" spans="2:65" s="11" customFormat="1">
      <c r="B243" s="151"/>
      <c r="D243" s="152" t="s">
        <v>154</v>
      </c>
      <c r="E243" s="153" t="s">
        <v>5</v>
      </c>
      <c r="F243" s="154" t="s">
        <v>383</v>
      </c>
      <c r="H243" s="153" t="s">
        <v>5</v>
      </c>
      <c r="L243" s="151"/>
      <c r="M243" s="155"/>
      <c r="T243" s="156"/>
      <c r="AT243" s="153" t="s">
        <v>154</v>
      </c>
      <c r="AU243" s="153" t="s">
        <v>152</v>
      </c>
      <c r="AV243" s="11" t="s">
        <v>82</v>
      </c>
      <c r="AW243" s="11" t="s">
        <v>38</v>
      </c>
      <c r="AX243" s="11" t="s">
        <v>74</v>
      </c>
      <c r="AY243" s="153" t="s">
        <v>143</v>
      </c>
    </row>
    <row r="244" spans="2:65" s="12" customFormat="1">
      <c r="B244" s="157"/>
      <c r="D244" s="152" t="s">
        <v>154</v>
      </c>
      <c r="E244" s="158" t="s">
        <v>5</v>
      </c>
      <c r="F244" s="159" t="s">
        <v>422</v>
      </c>
      <c r="H244" s="160">
        <v>0.17599999999999999</v>
      </c>
      <c r="L244" s="157"/>
      <c r="M244" s="161"/>
      <c r="T244" s="162"/>
      <c r="AT244" s="158" t="s">
        <v>154</v>
      </c>
      <c r="AU244" s="158" t="s">
        <v>152</v>
      </c>
      <c r="AV244" s="12" t="s">
        <v>84</v>
      </c>
      <c r="AW244" s="12" t="s">
        <v>38</v>
      </c>
      <c r="AX244" s="12" t="s">
        <v>82</v>
      </c>
      <c r="AY244" s="158" t="s">
        <v>143</v>
      </c>
    </row>
    <row r="245" spans="2:65" s="10" customFormat="1" ht="22.35" customHeight="1">
      <c r="B245" s="128"/>
      <c r="D245" s="129" t="s">
        <v>73</v>
      </c>
      <c r="E245" s="137" t="s">
        <v>423</v>
      </c>
      <c r="F245" s="137" t="s">
        <v>424</v>
      </c>
      <c r="J245" s="138">
        <f>J246+J247</f>
        <v>0</v>
      </c>
      <c r="L245" s="128"/>
      <c r="M245" s="132"/>
      <c r="P245" s="133">
        <f>SUM(P246:P247)</f>
        <v>70.93968000000001</v>
      </c>
      <c r="R245" s="133">
        <f>SUM(R246:R247)</f>
        <v>0</v>
      </c>
      <c r="T245" s="134">
        <f>SUM(T246:T247)</f>
        <v>0</v>
      </c>
      <c r="AR245" s="129" t="s">
        <v>82</v>
      </c>
      <c r="AT245" s="135" t="s">
        <v>73</v>
      </c>
      <c r="AU245" s="135" t="s">
        <v>84</v>
      </c>
      <c r="AY245" s="129" t="s">
        <v>143</v>
      </c>
      <c r="BK245" s="136">
        <f>SUM(BK246:BK247)</f>
        <v>0</v>
      </c>
    </row>
    <row r="246" spans="2:65" s="1" customFormat="1" ht="25.5" customHeight="1">
      <c r="B246" s="139"/>
      <c r="C246" s="140" t="s">
        <v>425</v>
      </c>
      <c r="D246" s="140" t="s">
        <v>146</v>
      </c>
      <c r="E246" s="141" t="s">
        <v>426</v>
      </c>
      <c r="F246" s="142" t="s">
        <v>427</v>
      </c>
      <c r="G246" s="143" t="s">
        <v>227</v>
      </c>
      <c r="H246" s="144">
        <v>824.88</v>
      </c>
      <c r="I246" s="145"/>
      <c r="J246" s="145">
        <v>0</v>
      </c>
      <c r="K246" s="142" t="s">
        <v>150</v>
      </c>
      <c r="L246" s="36"/>
      <c r="M246" s="146" t="s">
        <v>5</v>
      </c>
      <c r="N246" s="147" t="s">
        <v>45</v>
      </c>
      <c r="O246" s="148">
        <v>6.6000000000000003E-2</v>
      </c>
      <c r="P246" s="148">
        <f>O246*H246</f>
        <v>54.442080000000004</v>
      </c>
      <c r="Q246" s="148">
        <v>0</v>
      </c>
      <c r="R246" s="148">
        <f>Q246*H246</f>
        <v>0</v>
      </c>
      <c r="S246" s="148">
        <v>0</v>
      </c>
      <c r="T246" s="149">
        <f>S246*H246</f>
        <v>0</v>
      </c>
      <c r="AR246" s="22" t="s">
        <v>151</v>
      </c>
      <c r="AT246" s="22" t="s">
        <v>146</v>
      </c>
      <c r="AU246" s="22" t="s">
        <v>152</v>
      </c>
      <c r="AY246" s="22" t="s">
        <v>143</v>
      </c>
      <c r="BE246" s="150">
        <f>IF(N246="základní",J246,0)</f>
        <v>0</v>
      </c>
      <c r="BF246" s="150">
        <f>IF(N246="snížená",J246,0)</f>
        <v>0</v>
      </c>
      <c r="BG246" s="150">
        <f>IF(N246="zákl. přenesená",J246,0)</f>
        <v>0</v>
      </c>
      <c r="BH246" s="150">
        <f>IF(N246="sníž. přenesená",J246,0)</f>
        <v>0</v>
      </c>
      <c r="BI246" s="150">
        <f>IF(N246="nulová",J246,0)</f>
        <v>0</v>
      </c>
      <c r="BJ246" s="22" t="s">
        <v>82</v>
      </c>
      <c r="BK246" s="150">
        <f>ROUND(I246*H246,2)</f>
        <v>0</v>
      </c>
      <c r="BL246" s="22" t="s">
        <v>151</v>
      </c>
      <c r="BM246" s="22" t="s">
        <v>428</v>
      </c>
    </row>
    <row r="247" spans="2:65" s="1" customFormat="1" ht="25.5" customHeight="1">
      <c r="B247" s="139"/>
      <c r="C247" s="140" t="s">
        <v>429</v>
      </c>
      <c r="D247" s="140" t="s">
        <v>146</v>
      </c>
      <c r="E247" s="141" t="s">
        <v>430</v>
      </c>
      <c r="F247" s="142" t="s">
        <v>431</v>
      </c>
      <c r="G247" s="143" t="s">
        <v>227</v>
      </c>
      <c r="H247" s="144">
        <v>824.88</v>
      </c>
      <c r="I247" s="145"/>
      <c r="J247" s="145">
        <v>0</v>
      </c>
      <c r="K247" s="142" t="s">
        <v>150</v>
      </c>
      <c r="L247" s="36"/>
      <c r="M247" s="146" t="s">
        <v>5</v>
      </c>
      <c r="N247" s="178" t="s">
        <v>45</v>
      </c>
      <c r="O247" s="179">
        <v>0.02</v>
      </c>
      <c r="P247" s="179">
        <f>O247*H247</f>
        <v>16.497599999999998</v>
      </c>
      <c r="Q247" s="179">
        <v>0</v>
      </c>
      <c r="R247" s="179">
        <f>Q247*H247</f>
        <v>0</v>
      </c>
      <c r="S247" s="179">
        <v>0</v>
      </c>
      <c r="T247" s="180">
        <f>S247*H247</f>
        <v>0</v>
      </c>
      <c r="AR247" s="22" t="s">
        <v>151</v>
      </c>
      <c r="AT247" s="22" t="s">
        <v>146</v>
      </c>
      <c r="AU247" s="22" t="s">
        <v>152</v>
      </c>
      <c r="AY247" s="22" t="s">
        <v>143</v>
      </c>
      <c r="BE247" s="150">
        <f>IF(N247="základní",J247,0)</f>
        <v>0</v>
      </c>
      <c r="BF247" s="150">
        <f>IF(N247="snížená",J247,0)</f>
        <v>0</v>
      </c>
      <c r="BG247" s="150">
        <f>IF(N247="zákl. přenesená",J247,0)</f>
        <v>0</v>
      </c>
      <c r="BH247" s="150">
        <f>IF(N247="sníž. přenesená",J247,0)</f>
        <v>0</v>
      </c>
      <c r="BI247" s="150">
        <f>IF(N247="nulová",J247,0)</f>
        <v>0</v>
      </c>
      <c r="BJ247" s="22" t="s">
        <v>82</v>
      </c>
      <c r="BK247" s="150">
        <f>ROUND(I247*H247,2)</f>
        <v>0</v>
      </c>
      <c r="BL247" s="22" t="s">
        <v>151</v>
      </c>
      <c r="BM247" s="22" t="s">
        <v>432</v>
      </c>
    </row>
    <row r="248" spans="2:65" s="1" customFormat="1" ht="6.95" customHeight="1">
      <c r="B248" s="49"/>
      <c r="C248" s="50"/>
      <c r="D248" s="50"/>
      <c r="E248" s="50"/>
      <c r="F248" s="50"/>
      <c r="G248" s="50"/>
      <c r="H248" s="50"/>
      <c r="I248" s="50"/>
      <c r="J248" s="50"/>
      <c r="K248" s="50"/>
      <c r="L248" s="36"/>
    </row>
  </sheetData>
  <autoFilter ref="C87:K247" xr:uid="{00000000-0009-0000-0000-000001000000}"/>
  <mergeCells count="10">
    <mergeCell ref="J51:J52"/>
    <mergeCell ref="E78:H78"/>
    <mergeCell ref="E80:H8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100-000000000000}"/>
    <hyperlink ref="G1:H1" location="C54" display="2) Rekapitulace" xr:uid="{00000000-0004-0000-0100-000001000000}"/>
    <hyperlink ref="J1" location="C87" display="3) Soupis prací" xr:uid="{00000000-0004-0000-0100-000002000000}"/>
    <hyperlink ref="L1:V1" location="'Rekapitulace stavby'!C2" display="Rekapitulace stavby" xr:uid="{00000000-0004-0000-0100-000003000000}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R200"/>
  <sheetViews>
    <sheetView showGridLines="0" tabSelected="1" workbookViewId="0">
      <pane ySplit="1" topLeftCell="A191" activePane="bottomLeft" state="frozen"/>
      <selection pane="bottomLeft" activeCell="V175" sqref="V17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6"/>
      <c r="C1" s="16"/>
      <c r="D1" s="17" t="s">
        <v>1</v>
      </c>
      <c r="E1" s="16"/>
      <c r="F1" s="90" t="s">
        <v>102</v>
      </c>
      <c r="G1" s="299" t="s">
        <v>103</v>
      </c>
      <c r="H1" s="299"/>
      <c r="I1" s="16"/>
      <c r="J1" s="90" t="s">
        <v>104</v>
      </c>
      <c r="K1" s="17" t="s">
        <v>105</v>
      </c>
      <c r="L1" s="90" t="s">
        <v>106</v>
      </c>
      <c r="M1" s="90"/>
      <c r="N1" s="90"/>
      <c r="O1" s="90"/>
      <c r="P1" s="90"/>
      <c r="Q1" s="90"/>
      <c r="R1" s="90"/>
      <c r="S1" s="90"/>
      <c r="T1" s="90"/>
      <c r="U1" s="91"/>
      <c r="V1" s="9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287" t="s">
        <v>8</v>
      </c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22" t="s">
        <v>87</v>
      </c>
    </row>
    <row r="3" spans="1:70" ht="6.95" customHeight="1">
      <c r="B3" s="23"/>
      <c r="C3" s="24"/>
      <c r="D3" s="24"/>
      <c r="E3" s="24"/>
      <c r="F3" s="24"/>
      <c r="G3" s="24"/>
      <c r="H3" s="24"/>
      <c r="I3" s="24"/>
      <c r="J3" s="24"/>
      <c r="K3" s="25"/>
      <c r="AT3" s="22" t="s">
        <v>84</v>
      </c>
    </row>
    <row r="4" spans="1:70" ht="36.950000000000003" customHeight="1">
      <c r="B4" s="26"/>
      <c r="D4" s="27" t="s">
        <v>107</v>
      </c>
      <c r="K4" s="28"/>
      <c r="M4" s="29" t="s">
        <v>13</v>
      </c>
      <c r="AT4" s="22" t="s">
        <v>6</v>
      </c>
    </row>
    <row r="5" spans="1:70" ht="6.95" customHeight="1">
      <c r="B5" s="26"/>
      <c r="K5" s="28"/>
    </row>
    <row r="6" spans="1:70" ht="15">
      <c r="B6" s="26"/>
      <c r="D6" s="33" t="s">
        <v>17</v>
      </c>
      <c r="K6" s="28"/>
    </row>
    <row r="7" spans="1:70" ht="16.5" customHeight="1">
      <c r="B7" s="26"/>
      <c r="E7" s="296" t="str">
        <f>'Rekapitulace stavby'!K6</f>
        <v>Obnova Nolčova parku - revize</v>
      </c>
      <c r="F7" s="297"/>
      <c r="G7" s="297"/>
      <c r="H7" s="297"/>
      <c r="K7" s="28"/>
    </row>
    <row r="8" spans="1:70" s="1" customFormat="1" ht="15">
      <c r="B8" s="36"/>
      <c r="D8" s="33" t="s">
        <v>108</v>
      </c>
      <c r="K8" s="39"/>
    </row>
    <row r="9" spans="1:70" s="1" customFormat="1" ht="36.950000000000003" customHeight="1">
      <c r="B9" s="36"/>
      <c r="E9" s="276" t="s">
        <v>452</v>
      </c>
      <c r="F9" s="298"/>
      <c r="G9" s="298"/>
      <c r="H9" s="298"/>
      <c r="K9" s="39"/>
    </row>
    <row r="10" spans="1:70" s="1" customFormat="1">
      <c r="B10" s="36"/>
      <c r="K10" s="39"/>
    </row>
    <row r="11" spans="1:70" s="1" customFormat="1" ht="14.45" customHeight="1">
      <c r="B11" s="36"/>
      <c r="D11" s="33" t="s">
        <v>19</v>
      </c>
      <c r="F11" s="31" t="s">
        <v>20</v>
      </c>
      <c r="I11" s="33" t="s">
        <v>21</v>
      </c>
      <c r="J11" s="31" t="s">
        <v>5</v>
      </c>
      <c r="K11" s="39"/>
    </row>
    <row r="12" spans="1:70" s="1" customFormat="1" ht="14.45" customHeight="1">
      <c r="B12" s="36"/>
      <c r="D12" s="33" t="s">
        <v>23</v>
      </c>
      <c r="F12" s="31" t="s">
        <v>24</v>
      </c>
      <c r="I12" s="33" t="s">
        <v>25</v>
      </c>
      <c r="J12" s="58">
        <f>'Rekapitulace stavby'!AN8</f>
        <v>44771</v>
      </c>
      <c r="K12" s="39"/>
    </row>
    <row r="13" spans="1:70" s="1" customFormat="1" ht="10.9" customHeight="1">
      <c r="B13" s="36"/>
      <c r="K13" s="39"/>
    </row>
    <row r="14" spans="1:70" s="1" customFormat="1" ht="14.45" customHeight="1">
      <c r="B14" s="36"/>
      <c r="D14" s="33" t="s">
        <v>30</v>
      </c>
      <c r="I14" s="33" t="s">
        <v>31</v>
      </c>
      <c r="J14" s="31" t="s">
        <v>5</v>
      </c>
      <c r="K14" s="39"/>
    </row>
    <row r="15" spans="1:70" s="1" customFormat="1" ht="18" customHeight="1">
      <c r="B15" s="36"/>
      <c r="E15" s="31" t="s">
        <v>32</v>
      </c>
      <c r="I15" s="33" t="s">
        <v>33</v>
      </c>
      <c r="J15" s="31" t="s">
        <v>5</v>
      </c>
      <c r="K15" s="39"/>
    </row>
    <row r="16" spans="1:70" s="1" customFormat="1" ht="6.95" customHeight="1">
      <c r="B16" s="36"/>
      <c r="K16" s="39"/>
    </row>
    <row r="17" spans="2:11" s="1" customFormat="1" ht="14.45" customHeight="1">
      <c r="B17" s="36"/>
      <c r="D17" s="33" t="s">
        <v>34</v>
      </c>
      <c r="I17" s="33" t="s">
        <v>31</v>
      </c>
      <c r="J17" s="31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6"/>
      <c r="E18" s="31" t="str">
        <f>IF('Rekapitulace stavby'!E14="Vyplň údaj","",IF('Rekapitulace stavby'!E14="","",'Rekapitulace stavby'!E14))</f>
        <v xml:space="preserve"> </v>
      </c>
      <c r="I18" s="33" t="s">
        <v>33</v>
      </c>
      <c r="J18" s="31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6"/>
      <c r="K19" s="39"/>
    </row>
    <row r="20" spans="2:11" s="1" customFormat="1" ht="14.45" customHeight="1">
      <c r="B20" s="36"/>
      <c r="D20" s="33" t="s">
        <v>36</v>
      </c>
      <c r="I20" s="33" t="s">
        <v>31</v>
      </c>
      <c r="J20" s="31" t="s">
        <v>5</v>
      </c>
      <c r="K20" s="39"/>
    </row>
    <row r="21" spans="2:11" s="1" customFormat="1" ht="18" customHeight="1">
      <c r="B21" s="36"/>
      <c r="E21" s="31" t="s">
        <v>37</v>
      </c>
      <c r="I21" s="33" t="s">
        <v>33</v>
      </c>
      <c r="J21" s="31" t="s">
        <v>5</v>
      </c>
      <c r="K21" s="39"/>
    </row>
    <row r="22" spans="2:11" s="1" customFormat="1" ht="6.95" customHeight="1">
      <c r="B22" s="36"/>
      <c r="K22" s="39"/>
    </row>
    <row r="23" spans="2:11" s="1" customFormat="1" ht="14.45" customHeight="1">
      <c r="B23" s="36"/>
      <c r="D23" s="33" t="s">
        <v>39</v>
      </c>
      <c r="K23" s="39"/>
    </row>
    <row r="24" spans="2:11" s="6" customFormat="1" ht="16.5" customHeight="1">
      <c r="B24" s="92"/>
      <c r="E24" s="289" t="s">
        <v>5</v>
      </c>
      <c r="F24" s="289"/>
      <c r="G24" s="289"/>
      <c r="H24" s="289"/>
      <c r="K24" s="93"/>
    </row>
    <row r="25" spans="2:11" s="1" customFormat="1" ht="6.95" customHeight="1">
      <c r="B25" s="36"/>
      <c r="K25" s="39"/>
    </row>
    <row r="26" spans="2:11" s="1" customFormat="1" ht="6.95" customHeight="1">
      <c r="B26" s="36"/>
      <c r="D26" s="59"/>
      <c r="E26" s="59"/>
      <c r="F26" s="59"/>
      <c r="G26" s="59"/>
      <c r="H26" s="59"/>
      <c r="I26" s="59"/>
      <c r="J26" s="59"/>
      <c r="K26" s="94"/>
    </row>
    <row r="27" spans="2:11" s="1" customFormat="1" ht="25.35" customHeight="1">
      <c r="B27" s="36"/>
      <c r="D27" s="95" t="s">
        <v>40</v>
      </c>
      <c r="J27" s="96">
        <f>ROUND(J85,2)</f>
        <v>0</v>
      </c>
      <c r="K27" s="39"/>
    </row>
    <row r="28" spans="2:11" s="1" customFormat="1" ht="6.95" customHeight="1">
      <c r="B28" s="36"/>
      <c r="D28" s="59"/>
      <c r="E28" s="59"/>
      <c r="F28" s="59"/>
      <c r="G28" s="59"/>
      <c r="H28" s="59"/>
      <c r="I28" s="59"/>
      <c r="J28" s="59"/>
      <c r="K28" s="94"/>
    </row>
    <row r="29" spans="2:11" s="1" customFormat="1" ht="14.45" customHeight="1">
      <c r="B29" s="36"/>
      <c r="F29" s="40" t="s">
        <v>42</v>
      </c>
      <c r="I29" s="40" t="s">
        <v>41</v>
      </c>
      <c r="J29" s="40" t="s">
        <v>43</v>
      </c>
      <c r="K29" s="39"/>
    </row>
    <row r="30" spans="2:11" s="1" customFormat="1" ht="14.45" customHeight="1">
      <c r="B30" s="36"/>
      <c r="D30" s="42" t="s">
        <v>44</v>
      </c>
      <c r="E30" s="42" t="s">
        <v>45</v>
      </c>
      <c r="F30" s="97">
        <f>ROUND(SUM(BE85:BE199), 2)</f>
        <v>0</v>
      </c>
      <c r="I30" s="98">
        <v>0.21</v>
      </c>
      <c r="J30" s="97">
        <f>ROUND(ROUND((SUM(BE85:BE199)), 2)*I30, 2)</f>
        <v>0</v>
      </c>
      <c r="K30" s="39"/>
    </row>
    <row r="31" spans="2:11" s="1" customFormat="1" ht="14.45" customHeight="1">
      <c r="B31" s="36"/>
      <c r="E31" s="42" t="s">
        <v>46</v>
      </c>
      <c r="F31" s="97">
        <f>ROUND(SUM(BF85:BF199), 2)</f>
        <v>0</v>
      </c>
      <c r="I31" s="98">
        <v>0.15</v>
      </c>
      <c r="J31" s="97">
        <f>ROUND(ROUND((SUM(BF85:BF199)), 2)*I31, 2)</f>
        <v>0</v>
      </c>
      <c r="K31" s="39"/>
    </row>
    <row r="32" spans="2:11" s="1" customFormat="1" ht="14.45" hidden="1" customHeight="1">
      <c r="B32" s="36"/>
      <c r="E32" s="42" t="s">
        <v>47</v>
      </c>
      <c r="F32" s="97">
        <f>ROUND(SUM(BG85:BG199), 2)</f>
        <v>0</v>
      </c>
      <c r="I32" s="98">
        <v>0.21</v>
      </c>
      <c r="J32" s="97">
        <v>0</v>
      </c>
      <c r="K32" s="39"/>
    </row>
    <row r="33" spans="2:11" s="1" customFormat="1" ht="14.45" hidden="1" customHeight="1">
      <c r="B33" s="36"/>
      <c r="E33" s="42" t="s">
        <v>48</v>
      </c>
      <c r="F33" s="97">
        <f>ROUND(SUM(BH85:BH199), 2)</f>
        <v>0</v>
      </c>
      <c r="I33" s="98">
        <v>0.15</v>
      </c>
      <c r="J33" s="97">
        <v>0</v>
      </c>
      <c r="K33" s="39"/>
    </row>
    <row r="34" spans="2:11" s="1" customFormat="1" ht="14.45" hidden="1" customHeight="1">
      <c r="B34" s="36"/>
      <c r="E34" s="42" t="s">
        <v>49</v>
      </c>
      <c r="F34" s="97">
        <f>ROUND(SUM(BI85:BI199), 2)</f>
        <v>0</v>
      </c>
      <c r="I34" s="98">
        <v>0</v>
      </c>
      <c r="J34" s="97">
        <v>0</v>
      </c>
      <c r="K34" s="39"/>
    </row>
    <row r="35" spans="2:11" s="1" customFormat="1" ht="6.95" customHeight="1">
      <c r="B35" s="36"/>
      <c r="K35" s="39"/>
    </row>
    <row r="36" spans="2:11" s="1" customFormat="1" ht="25.35" customHeight="1">
      <c r="B36" s="36"/>
      <c r="C36" s="99"/>
      <c r="D36" s="100" t="s">
        <v>50</v>
      </c>
      <c r="E36" s="62"/>
      <c r="F36" s="62"/>
      <c r="G36" s="101" t="s">
        <v>51</v>
      </c>
      <c r="H36" s="102" t="s">
        <v>52</v>
      </c>
      <c r="I36" s="62"/>
      <c r="J36" s="103">
        <f>SUM(J27:J34)</f>
        <v>0</v>
      </c>
      <c r="K36" s="104"/>
    </row>
    <row r="37" spans="2:11" s="1" customFormat="1" ht="14.45" customHeight="1">
      <c r="B37" s="49"/>
      <c r="C37" s="50"/>
      <c r="D37" s="50"/>
      <c r="E37" s="50"/>
      <c r="F37" s="50"/>
      <c r="G37" s="50"/>
      <c r="H37" s="50"/>
      <c r="I37" s="50"/>
      <c r="J37" s="50"/>
      <c r="K37" s="51"/>
    </row>
    <row r="41" spans="2:11" s="1" customFormat="1" ht="6.95" customHeight="1">
      <c r="B41" s="52"/>
      <c r="C41" s="53"/>
      <c r="D41" s="53"/>
      <c r="E41" s="53"/>
      <c r="F41" s="53"/>
      <c r="G41" s="53"/>
      <c r="H41" s="53"/>
      <c r="I41" s="53"/>
      <c r="J41" s="53"/>
      <c r="K41" s="105"/>
    </row>
    <row r="42" spans="2:11" s="1" customFormat="1" ht="36.950000000000003" customHeight="1">
      <c r="B42" s="36"/>
      <c r="C42" s="27" t="s">
        <v>110</v>
      </c>
      <c r="K42" s="39"/>
    </row>
    <row r="43" spans="2:11" s="1" customFormat="1" ht="6.95" customHeight="1">
      <c r="B43" s="36"/>
      <c r="K43" s="39"/>
    </row>
    <row r="44" spans="2:11" s="1" customFormat="1" ht="14.45" customHeight="1">
      <c r="B44" s="36"/>
      <c r="C44" s="33" t="s">
        <v>17</v>
      </c>
      <c r="K44" s="39"/>
    </row>
    <row r="45" spans="2:11" s="1" customFormat="1" ht="16.5" customHeight="1">
      <c r="B45" s="36"/>
      <c r="E45" s="296" t="str">
        <f>E7</f>
        <v>Obnova Nolčova parku - revize</v>
      </c>
      <c r="F45" s="297"/>
      <c r="G45" s="297"/>
      <c r="H45" s="297"/>
      <c r="K45" s="39"/>
    </row>
    <row r="46" spans="2:11" s="1" customFormat="1" ht="14.45" customHeight="1">
      <c r="B46" s="36"/>
      <c r="C46" s="33" t="s">
        <v>108</v>
      </c>
      <c r="K46" s="39"/>
    </row>
    <row r="47" spans="2:11" s="1" customFormat="1" ht="17.25" customHeight="1">
      <c r="B47" s="36"/>
      <c r="E47" s="276" t="str">
        <f>E9</f>
        <v>SO-03 - Krajinářské úpravy</v>
      </c>
      <c r="F47" s="298"/>
      <c r="G47" s="298"/>
      <c r="H47" s="298"/>
      <c r="K47" s="39"/>
    </row>
    <row r="48" spans="2:11" s="1" customFormat="1" ht="6.95" customHeight="1">
      <c r="B48" s="36"/>
      <c r="K48" s="39"/>
    </row>
    <row r="49" spans="2:47" s="1" customFormat="1" ht="18" customHeight="1">
      <c r="B49" s="36"/>
      <c r="C49" s="33" t="s">
        <v>23</v>
      </c>
      <c r="F49" s="31" t="str">
        <f>F12</f>
        <v>k.ú.643777 Horní Počernice Praha 20</v>
      </c>
      <c r="I49" s="33" t="s">
        <v>25</v>
      </c>
      <c r="J49" s="58">
        <f>IF(J12="","",J12)</f>
        <v>44771</v>
      </c>
      <c r="K49" s="39"/>
    </row>
    <row r="50" spans="2:47" s="1" customFormat="1" ht="6.95" customHeight="1">
      <c r="B50" s="36"/>
      <c r="K50" s="39"/>
    </row>
    <row r="51" spans="2:47" s="1" customFormat="1" ht="15">
      <c r="B51" s="36"/>
      <c r="C51" s="33" t="s">
        <v>30</v>
      </c>
      <c r="F51" s="31" t="str">
        <f>E15</f>
        <v>Městská část Praha 20</v>
      </c>
      <c r="I51" s="33" t="s">
        <v>36</v>
      </c>
      <c r="J51" s="289" t="str">
        <f>E21</f>
        <v>terra florida v.o.s.</v>
      </c>
      <c r="K51" s="39"/>
    </row>
    <row r="52" spans="2:47" s="1" customFormat="1" ht="14.45" customHeight="1">
      <c r="B52" s="36"/>
      <c r="C52" s="33" t="s">
        <v>34</v>
      </c>
      <c r="F52" s="31" t="str">
        <f>IF(E18="","",E18)</f>
        <v xml:space="preserve"> </v>
      </c>
      <c r="J52" s="295"/>
      <c r="K52" s="39"/>
    </row>
    <row r="53" spans="2:47" s="1" customFormat="1" ht="10.35" customHeight="1">
      <c r="B53" s="36"/>
      <c r="K53" s="39"/>
    </row>
    <row r="54" spans="2:47" s="1" customFormat="1" ht="29.25" customHeight="1">
      <c r="B54" s="36"/>
      <c r="C54" s="106" t="s">
        <v>111</v>
      </c>
      <c r="D54" s="99"/>
      <c r="E54" s="99"/>
      <c r="F54" s="99"/>
      <c r="G54" s="99"/>
      <c r="H54" s="99"/>
      <c r="I54" s="99"/>
      <c r="J54" s="107" t="s">
        <v>112</v>
      </c>
      <c r="K54" s="108"/>
    </row>
    <row r="55" spans="2:47" s="1" customFormat="1" ht="10.35" customHeight="1">
      <c r="B55" s="36"/>
      <c r="K55" s="39"/>
    </row>
    <row r="56" spans="2:47" s="1" customFormat="1" ht="29.25" customHeight="1">
      <c r="B56" s="36"/>
      <c r="C56" s="109" t="s">
        <v>113</v>
      </c>
      <c r="J56" s="96">
        <f>J85</f>
        <v>0</v>
      </c>
      <c r="K56" s="39"/>
      <c r="AU56" s="22" t="s">
        <v>114</v>
      </c>
    </row>
    <row r="57" spans="2:47" s="7" customFormat="1" ht="24.95" customHeight="1">
      <c r="B57" s="110"/>
      <c r="D57" s="111" t="s">
        <v>453</v>
      </c>
      <c r="E57" s="112"/>
      <c r="F57" s="112"/>
      <c r="G57" s="112"/>
      <c r="H57" s="112"/>
      <c r="I57" s="112"/>
      <c r="J57" s="113">
        <f>J86</f>
        <v>0</v>
      </c>
      <c r="K57" s="114"/>
    </row>
    <row r="58" spans="2:47" s="8" customFormat="1" ht="19.899999999999999" customHeight="1">
      <c r="B58" s="115"/>
      <c r="D58" s="116" t="s">
        <v>116</v>
      </c>
      <c r="E58" s="117"/>
      <c r="F58" s="117"/>
      <c r="G58" s="117"/>
      <c r="H58" s="117"/>
      <c r="I58" s="117"/>
      <c r="J58" s="118">
        <f>J87</f>
        <v>0</v>
      </c>
      <c r="K58" s="119"/>
    </row>
    <row r="59" spans="2:47" s="8" customFormat="1" ht="14.85" customHeight="1">
      <c r="B59" s="115"/>
      <c r="D59" s="116" t="s">
        <v>454</v>
      </c>
      <c r="E59" s="117"/>
      <c r="F59" s="117"/>
      <c r="G59" s="117"/>
      <c r="H59" s="117"/>
      <c r="I59" s="117"/>
      <c r="J59" s="118">
        <f>J88</f>
        <v>0</v>
      </c>
      <c r="K59" s="119"/>
    </row>
    <row r="60" spans="2:47" s="8" customFormat="1" ht="14.85" customHeight="1">
      <c r="B60" s="115"/>
      <c r="D60" s="116" t="s">
        <v>455</v>
      </c>
      <c r="E60" s="117"/>
      <c r="F60" s="117"/>
      <c r="G60" s="117"/>
      <c r="H60" s="117"/>
      <c r="I60" s="117"/>
      <c r="J60" s="118">
        <f>J104</f>
        <v>0</v>
      </c>
      <c r="K60" s="119"/>
    </row>
    <row r="61" spans="2:47" s="8" customFormat="1" ht="14.85" customHeight="1">
      <c r="B61" s="115"/>
      <c r="D61" s="116" t="s">
        <v>456</v>
      </c>
      <c r="E61" s="117"/>
      <c r="F61" s="117"/>
      <c r="G61" s="117"/>
      <c r="H61" s="117"/>
      <c r="I61" s="117"/>
      <c r="J61" s="118">
        <f>J118</f>
        <v>0</v>
      </c>
      <c r="K61" s="119"/>
    </row>
    <row r="62" spans="2:47" s="8" customFormat="1" ht="14.85" customHeight="1">
      <c r="B62" s="115"/>
      <c r="D62" s="116" t="s">
        <v>457</v>
      </c>
      <c r="E62" s="117"/>
      <c r="F62" s="117"/>
      <c r="G62" s="117"/>
      <c r="H62" s="117"/>
      <c r="I62" s="117"/>
      <c r="J62" s="118">
        <f>J133</f>
        <v>0</v>
      </c>
      <c r="K62" s="119"/>
    </row>
    <row r="63" spans="2:47" s="8" customFormat="1" ht="14.85" customHeight="1">
      <c r="B63" s="115"/>
      <c r="D63" s="116" t="s">
        <v>458</v>
      </c>
      <c r="E63" s="117"/>
      <c r="F63" s="117"/>
      <c r="G63" s="117"/>
      <c r="H63" s="117"/>
      <c r="I63" s="117"/>
      <c r="J63" s="118">
        <f>J174</f>
        <v>0</v>
      </c>
      <c r="K63" s="119"/>
    </row>
    <row r="64" spans="2:47" s="8" customFormat="1" ht="14.85" customHeight="1">
      <c r="B64" s="115"/>
      <c r="D64" s="116" t="s">
        <v>459</v>
      </c>
      <c r="E64" s="117"/>
      <c r="F64" s="117"/>
      <c r="G64" s="117"/>
      <c r="H64" s="117"/>
      <c r="I64" s="117"/>
      <c r="J64" s="118">
        <f>J179</f>
        <v>0</v>
      </c>
      <c r="K64" s="119"/>
    </row>
    <row r="65" spans="2:12" s="8" customFormat="1" ht="14.85" customHeight="1">
      <c r="B65" s="115"/>
      <c r="D65" s="116" t="s">
        <v>460</v>
      </c>
      <c r="E65" s="117"/>
      <c r="F65" s="117"/>
      <c r="G65" s="117"/>
      <c r="H65" s="117"/>
      <c r="I65" s="117"/>
      <c r="J65" s="118">
        <f>J195</f>
        <v>0</v>
      </c>
      <c r="K65" s="119"/>
    </row>
    <row r="66" spans="2:12" s="1" customFormat="1" ht="21.75" customHeight="1">
      <c r="B66" s="36"/>
      <c r="K66" s="39"/>
    </row>
    <row r="67" spans="2:12" s="1" customFormat="1" ht="6.95" customHeight="1">
      <c r="B67" s="49"/>
      <c r="C67" s="50"/>
      <c r="D67" s="50"/>
      <c r="E67" s="50"/>
      <c r="F67" s="50"/>
      <c r="G67" s="50"/>
      <c r="H67" s="50"/>
      <c r="I67" s="50"/>
      <c r="J67" s="50"/>
      <c r="K67" s="51"/>
    </row>
    <row r="71" spans="2:12" s="1" customFormat="1" ht="6.95" customHeight="1"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36"/>
    </row>
    <row r="72" spans="2:12" s="1" customFormat="1" ht="36.950000000000003" customHeight="1">
      <c r="B72" s="36"/>
      <c r="C72" s="27" t="s">
        <v>127</v>
      </c>
      <c r="L72" s="36"/>
    </row>
    <row r="73" spans="2:12" s="1" customFormat="1" ht="6.95" customHeight="1">
      <c r="B73" s="36"/>
      <c r="L73" s="36"/>
    </row>
    <row r="74" spans="2:12" s="1" customFormat="1" ht="14.45" customHeight="1">
      <c r="B74" s="36"/>
      <c r="C74" s="33" t="s">
        <v>17</v>
      </c>
      <c r="L74" s="36"/>
    </row>
    <row r="75" spans="2:12" s="1" customFormat="1" ht="16.5" customHeight="1">
      <c r="B75" s="36"/>
      <c r="E75" s="296" t="str">
        <f>E7</f>
        <v>Obnova Nolčova parku - revize</v>
      </c>
      <c r="F75" s="297"/>
      <c r="G75" s="297"/>
      <c r="H75" s="297"/>
      <c r="L75" s="36"/>
    </row>
    <row r="76" spans="2:12" s="1" customFormat="1" ht="14.45" customHeight="1">
      <c r="B76" s="36"/>
      <c r="C76" s="33" t="s">
        <v>108</v>
      </c>
      <c r="L76" s="36"/>
    </row>
    <row r="77" spans="2:12" s="1" customFormat="1" ht="17.25" customHeight="1">
      <c r="B77" s="36"/>
      <c r="E77" s="276" t="str">
        <f>E9</f>
        <v>SO-03 - Krajinářské úpravy</v>
      </c>
      <c r="F77" s="298"/>
      <c r="G77" s="298"/>
      <c r="H77" s="298"/>
      <c r="L77" s="36"/>
    </row>
    <row r="78" spans="2:12" s="1" customFormat="1" ht="6.95" customHeight="1">
      <c r="B78" s="36"/>
      <c r="L78" s="36"/>
    </row>
    <row r="79" spans="2:12" s="1" customFormat="1" ht="18" customHeight="1">
      <c r="B79" s="36"/>
      <c r="C79" s="33" t="s">
        <v>23</v>
      </c>
      <c r="F79" s="31" t="str">
        <f>F12</f>
        <v>k.ú.643777 Horní Počernice Praha 20</v>
      </c>
      <c r="I79" s="33" t="s">
        <v>25</v>
      </c>
      <c r="J79" s="58">
        <f>IF(J12="","",J12)</f>
        <v>44771</v>
      </c>
      <c r="L79" s="36"/>
    </row>
    <row r="80" spans="2:12" s="1" customFormat="1" ht="6.95" customHeight="1">
      <c r="B80" s="36"/>
      <c r="L80" s="36"/>
    </row>
    <row r="81" spans="2:65" s="1" customFormat="1" ht="15">
      <c r="B81" s="36"/>
      <c r="C81" s="33" t="s">
        <v>30</v>
      </c>
      <c r="F81" s="31" t="str">
        <f>E15</f>
        <v>Městská část Praha 20</v>
      </c>
      <c r="I81" s="33" t="s">
        <v>36</v>
      </c>
      <c r="J81" s="31" t="str">
        <f>E21</f>
        <v>terra florida v.o.s.</v>
      </c>
      <c r="L81" s="36"/>
    </row>
    <row r="82" spans="2:65" s="1" customFormat="1" ht="14.45" customHeight="1">
      <c r="B82" s="36"/>
      <c r="C82" s="33" t="s">
        <v>34</v>
      </c>
      <c r="F82" s="31" t="str">
        <f>IF(E18="","",E18)</f>
        <v xml:space="preserve"> </v>
      </c>
      <c r="L82" s="36"/>
    </row>
    <row r="83" spans="2:65" s="1" customFormat="1" ht="10.35" customHeight="1">
      <c r="B83" s="36"/>
      <c r="L83" s="36"/>
    </row>
    <row r="84" spans="2:65" s="9" customFormat="1" ht="29.25" customHeight="1">
      <c r="B84" s="120"/>
      <c r="C84" s="121" t="s">
        <v>128</v>
      </c>
      <c r="D84" s="122" t="s">
        <v>59</v>
      </c>
      <c r="E84" s="122" t="s">
        <v>55</v>
      </c>
      <c r="F84" s="122" t="s">
        <v>129</v>
      </c>
      <c r="G84" s="122" t="s">
        <v>130</v>
      </c>
      <c r="H84" s="122" t="s">
        <v>131</v>
      </c>
      <c r="I84" s="122" t="s">
        <v>132</v>
      </c>
      <c r="J84" s="122" t="s">
        <v>112</v>
      </c>
      <c r="K84" s="123" t="s">
        <v>133</v>
      </c>
      <c r="L84" s="120"/>
      <c r="M84" s="64" t="s">
        <v>134</v>
      </c>
      <c r="N84" s="65" t="s">
        <v>44</v>
      </c>
      <c r="O84" s="65" t="s">
        <v>135</v>
      </c>
      <c r="P84" s="65" t="s">
        <v>136</v>
      </c>
      <c r="Q84" s="65" t="s">
        <v>137</v>
      </c>
      <c r="R84" s="65" t="s">
        <v>138</v>
      </c>
      <c r="S84" s="65" t="s">
        <v>139</v>
      </c>
      <c r="T84" s="66" t="s">
        <v>140</v>
      </c>
    </row>
    <row r="85" spans="2:65" s="1" customFormat="1" ht="29.25" customHeight="1">
      <c r="B85" s="36"/>
      <c r="C85" s="68" t="s">
        <v>113</v>
      </c>
      <c r="J85" s="124">
        <f>J86</f>
        <v>0</v>
      </c>
      <c r="L85" s="36"/>
      <c r="M85" s="67"/>
      <c r="N85" s="59"/>
      <c r="O85" s="59"/>
      <c r="P85" s="125" t="e">
        <f>P86</f>
        <v>#REF!</v>
      </c>
      <c r="Q85" s="59"/>
      <c r="R85" s="125" t="e">
        <f>R86</f>
        <v>#REF!</v>
      </c>
      <c r="S85" s="59"/>
      <c r="T85" s="126" t="e">
        <f>T86</f>
        <v>#REF!</v>
      </c>
      <c r="AT85" s="22" t="s">
        <v>73</v>
      </c>
      <c r="AU85" s="22" t="s">
        <v>114</v>
      </c>
      <c r="BK85" s="127" t="e">
        <f>BK86</f>
        <v>#REF!</v>
      </c>
    </row>
    <row r="86" spans="2:65" s="10" customFormat="1" ht="37.35" customHeight="1">
      <c r="B86" s="128"/>
      <c r="D86" s="129" t="s">
        <v>73</v>
      </c>
      <c r="E86" s="130" t="s">
        <v>141</v>
      </c>
      <c r="F86" s="130" t="s">
        <v>86</v>
      </c>
      <c r="J86" s="131">
        <f>J87</f>
        <v>0</v>
      </c>
      <c r="L86" s="128"/>
      <c r="M86" s="132"/>
      <c r="P86" s="133" t="e">
        <f>P87</f>
        <v>#REF!</v>
      </c>
      <c r="R86" s="133" t="e">
        <f>R87</f>
        <v>#REF!</v>
      </c>
      <c r="T86" s="134" t="e">
        <f>T87</f>
        <v>#REF!</v>
      </c>
      <c r="AR86" s="129" t="s">
        <v>82</v>
      </c>
      <c r="AT86" s="135" t="s">
        <v>73</v>
      </c>
      <c r="AU86" s="135" t="s">
        <v>74</v>
      </c>
      <c r="AY86" s="129" t="s">
        <v>143</v>
      </c>
      <c r="BK86" s="136" t="e">
        <f>BK87</f>
        <v>#REF!</v>
      </c>
    </row>
    <row r="87" spans="2:65" s="10" customFormat="1" ht="19.899999999999999" customHeight="1">
      <c r="B87" s="128"/>
      <c r="D87" s="129" t="s">
        <v>73</v>
      </c>
      <c r="E87" s="137" t="s">
        <v>82</v>
      </c>
      <c r="F87" s="137" t="s">
        <v>144</v>
      </c>
      <c r="J87" s="138">
        <f>J88+J104+J118+J133+J174+J179+J195</f>
        <v>0</v>
      </c>
      <c r="L87" s="128"/>
      <c r="M87" s="132"/>
      <c r="P87" s="133" t="e">
        <f>P88+P104+P118+P133+#REF!+#REF!+#REF!+P174+P179+P195+#REF!</f>
        <v>#REF!</v>
      </c>
      <c r="R87" s="133" t="e">
        <f>R88+R104+R118+R133+#REF!+#REF!+#REF!+R174+R179+R195+#REF!</f>
        <v>#REF!</v>
      </c>
      <c r="T87" s="134" t="e">
        <f>T88+T104+T118+T133+#REF!+#REF!+#REF!+T174+T179+T195+#REF!</f>
        <v>#REF!</v>
      </c>
      <c r="AR87" s="129" t="s">
        <v>82</v>
      </c>
      <c r="AT87" s="135" t="s">
        <v>73</v>
      </c>
      <c r="AU87" s="135" t="s">
        <v>82</v>
      </c>
      <c r="AY87" s="129" t="s">
        <v>143</v>
      </c>
      <c r="BK87" s="136" t="e">
        <f>BK88+BK104+BK118+BK133+#REF!+#REF!+#REF!+BK174+BK179+BK195+#REF!</f>
        <v>#REF!</v>
      </c>
    </row>
    <row r="88" spans="2:65" s="10" customFormat="1" ht="14.85" customHeight="1">
      <c r="B88" s="128"/>
      <c r="D88" s="129" t="s">
        <v>73</v>
      </c>
      <c r="E88" s="137" t="s">
        <v>461</v>
      </c>
      <c r="F88" s="137" t="s">
        <v>462</v>
      </c>
      <c r="J88" s="138">
        <f>J89+J91+J93+J94+J96+J98+J100+J102</f>
        <v>0</v>
      </c>
      <c r="L88" s="128"/>
      <c r="M88" s="132"/>
      <c r="P88" s="133">
        <f>SUM(P89:P103)</f>
        <v>946.2</v>
      </c>
      <c r="R88" s="133">
        <f>SUM(R89:R103)</f>
        <v>4.0000000000000001E-3</v>
      </c>
      <c r="T88" s="134">
        <f>SUM(T89:T103)</f>
        <v>0</v>
      </c>
      <c r="AR88" s="129" t="s">
        <v>82</v>
      </c>
      <c r="AT88" s="135" t="s">
        <v>73</v>
      </c>
      <c r="AU88" s="135" t="s">
        <v>84</v>
      </c>
      <c r="AY88" s="129" t="s">
        <v>143</v>
      </c>
      <c r="BK88" s="136">
        <f>SUM(BK89:BK103)</f>
        <v>0</v>
      </c>
    </row>
    <row r="89" spans="2:65" s="1" customFormat="1" ht="25.5" customHeight="1">
      <c r="B89" s="139"/>
      <c r="C89" s="140" t="s">
        <v>82</v>
      </c>
      <c r="D89" s="140" t="s">
        <v>146</v>
      </c>
      <c r="E89" s="141" t="s">
        <v>463</v>
      </c>
      <c r="F89" s="142" t="s">
        <v>464</v>
      </c>
      <c r="G89" s="143" t="s">
        <v>149</v>
      </c>
      <c r="H89" s="144">
        <v>7600</v>
      </c>
      <c r="I89" s="145"/>
      <c r="J89" s="145">
        <v>0</v>
      </c>
      <c r="K89" s="142" t="s">
        <v>150</v>
      </c>
      <c r="L89" s="36"/>
      <c r="M89" s="146" t="s">
        <v>5</v>
      </c>
      <c r="N89" s="147" t="s">
        <v>45</v>
      </c>
      <c r="O89" s="148">
        <v>4.0000000000000001E-3</v>
      </c>
      <c r="P89" s="148">
        <f>O89*H89</f>
        <v>30.400000000000002</v>
      </c>
      <c r="Q89" s="148">
        <v>0</v>
      </c>
      <c r="R89" s="148">
        <f>Q89*H89</f>
        <v>0</v>
      </c>
      <c r="S89" s="148">
        <v>0</v>
      </c>
      <c r="T89" s="149">
        <f>S89*H89</f>
        <v>0</v>
      </c>
      <c r="AR89" s="22" t="s">
        <v>151</v>
      </c>
      <c r="AT89" s="22" t="s">
        <v>146</v>
      </c>
      <c r="AU89" s="22" t="s">
        <v>152</v>
      </c>
      <c r="AY89" s="22" t="s">
        <v>143</v>
      </c>
      <c r="BE89" s="150">
        <f>IF(N89="základní",J89,0)</f>
        <v>0</v>
      </c>
      <c r="BF89" s="150">
        <f>IF(N89="snížená",J89,0)</f>
        <v>0</v>
      </c>
      <c r="BG89" s="150">
        <f>IF(N89="zákl. přenesená",J89,0)</f>
        <v>0</v>
      </c>
      <c r="BH89" s="150">
        <f>IF(N89="sníž. přenesená",J89,0)</f>
        <v>0</v>
      </c>
      <c r="BI89" s="150">
        <f>IF(N89="nulová",J89,0)</f>
        <v>0</v>
      </c>
      <c r="BJ89" s="22" t="s">
        <v>82</v>
      </c>
      <c r="BK89" s="150">
        <f>ROUND(I89*H89,2)</f>
        <v>0</v>
      </c>
      <c r="BL89" s="22" t="s">
        <v>151</v>
      </c>
      <c r="BM89" s="22" t="s">
        <v>465</v>
      </c>
    </row>
    <row r="90" spans="2:65" s="1" customFormat="1" ht="54">
      <c r="B90" s="36"/>
      <c r="D90" s="152" t="s">
        <v>466</v>
      </c>
      <c r="F90" s="181" t="s">
        <v>467</v>
      </c>
      <c r="L90" s="36"/>
      <c r="M90" s="182"/>
      <c r="T90" s="61"/>
      <c r="AT90" s="22" t="s">
        <v>466</v>
      </c>
      <c r="AU90" s="22" t="s">
        <v>152</v>
      </c>
    </row>
    <row r="91" spans="2:65" s="1" customFormat="1" ht="25.5" customHeight="1">
      <c r="B91" s="139"/>
      <c r="C91" s="140" t="s">
        <v>84</v>
      </c>
      <c r="D91" s="140" t="s">
        <v>146</v>
      </c>
      <c r="E91" s="141" t="s">
        <v>468</v>
      </c>
      <c r="F91" s="142" t="s">
        <v>464</v>
      </c>
      <c r="G91" s="143" t="s">
        <v>149</v>
      </c>
      <c r="H91" s="144">
        <v>7600</v>
      </c>
      <c r="I91" s="145"/>
      <c r="J91" s="145">
        <v>0</v>
      </c>
      <c r="K91" s="142" t="s">
        <v>150</v>
      </c>
      <c r="L91" s="36"/>
      <c r="M91" s="146" t="s">
        <v>5</v>
      </c>
      <c r="N91" s="147" t="s">
        <v>45</v>
      </c>
      <c r="O91" s="148">
        <v>4.0000000000000001E-3</v>
      </c>
      <c r="P91" s="148">
        <f>O91*H91</f>
        <v>30.400000000000002</v>
      </c>
      <c r="Q91" s="148">
        <v>0</v>
      </c>
      <c r="R91" s="148">
        <f>Q91*H91</f>
        <v>0</v>
      </c>
      <c r="S91" s="148">
        <v>0</v>
      </c>
      <c r="T91" s="149">
        <f>S91*H91</f>
        <v>0</v>
      </c>
      <c r="AR91" s="22" t="s">
        <v>151</v>
      </c>
      <c r="AT91" s="22" t="s">
        <v>146</v>
      </c>
      <c r="AU91" s="22" t="s">
        <v>152</v>
      </c>
      <c r="AY91" s="22" t="s">
        <v>143</v>
      </c>
      <c r="BE91" s="150">
        <f>IF(N91="základní",J91,0)</f>
        <v>0</v>
      </c>
      <c r="BF91" s="150">
        <f>IF(N91="snížená",J91,0)</f>
        <v>0</v>
      </c>
      <c r="BG91" s="150">
        <f>IF(N91="zákl. přenesená",J91,0)</f>
        <v>0</v>
      </c>
      <c r="BH91" s="150">
        <f>IF(N91="sníž. přenesená",J91,0)</f>
        <v>0</v>
      </c>
      <c r="BI91" s="150">
        <f>IF(N91="nulová",J91,0)</f>
        <v>0</v>
      </c>
      <c r="BJ91" s="22" t="s">
        <v>82</v>
      </c>
      <c r="BK91" s="150">
        <f>ROUND(I91*H91,2)</f>
        <v>0</v>
      </c>
      <c r="BL91" s="22" t="s">
        <v>151</v>
      </c>
      <c r="BM91" s="22" t="s">
        <v>469</v>
      </c>
    </row>
    <row r="92" spans="2:65" s="1" customFormat="1" ht="54">
      <c r="B92" s="36"/>
      <c r="D92" s="152" t="s">
        <v>466</v>
      </c>
      <c r="F92" s="181" t="s">
        <v>467</v>
      </c>
      <c r="L92" s="36"/>
      <c r="M92" s="182"/>
      <c r="T92" s="61"/>
      <c r="AT92" s="22" t="s">
        <v>466</v>
      </c>
      <c r="AU92" s="22" t="s">
        <v>152</v>
      </c>
    </row>
    <row r="93" spans="2:65" s="1" customFormat="1" ht="16.5" customHeight="1">
      <c r="B93" s="139"/>
      <c r="C93" s="169" t="s">
        <v>152</v>
      </c>
      <c r="D93" s="169" t="s">
        <v>268</v>
      </c>
      <c r="E93" s="170" t="s">
        <v>470</v>
      </c>
      <c r="F93" s="171" t="s">
        <v>471</v>
      </c>
      <c r="G93" s="172" t="s">
        <v>472</v>
      </c>
      <c r="H93" s="173">
        <v>4</v>
      </c>
      <c r="I93" s="174"/>
      <c r="J93" s="174">
        <v>0</v>
      </c>
      <c r="K93" s="171" t="s">
        <v>150</v>
      </c>
      <c r="L93" s="175"/>
      <c r="M93" s="176" t="s">
        <v>5</v>
      </c>
      <c r="N93" s="177" t="s">
        <v>45</v>
      </c>
      <c r="O93" s="148">
        <v>0</v>
      </c>
      <c r="P93" s="148">
        <f>O93*H93</f>
        <v>0</v>
      </c>
      <c r="Q93" s="148">
        <v>1E-3</v>
      </c>
      <c r="R93" s="148">
        <f>Q93*H93</f>
        <v>4.0000000000000001E-3</v>
      </c>
      <c r="S93" s="148">
        <v>0</v>
      </c>
      <c r="T93" s="149">
        <f>S93*H93</f>
        <v>0</v>
      </c>
      <c r="AR93" s="22" t="s">
        <v>195</v>
      </c>
      <c r="AT93" s="22" t="s">
        <v>268</v>
      </c>
      <c r="AU93" s="22" t="s">
        <v>152</v>
      </c>
      <c r="AY93" s="22" t="s">
        <v>143</v>
      </c>
      <c r="BE93" s="150">
        <f>IF(N93="základní",J93,0)</f>
        <v>0</v>
      </c>
      <c r="BF93" s="150">
        <f>IF(N93="snížená",J93,0)</f>
        <v>0</v>
      </c>
      <c r="BG93" s="150">
        <f>IF(N93="zákl. přenesená",J93,0)</f>
        <v>0</v>
      </c>
      <c r="BH93" s="150">
        <f>IF(N93="sníž. přenesená",J93,0)</f>
        <v>0</v>
      </c>
      <c r="BI93" s="150">
        <f>IF(N93="nulová",J93,0)</f>
        <v>0</v>
      </c>
      <c r="BJ93" s="22" t="s">
        <v>82</v>
      </c>
      <c r="BK93" s="150">
        <f>ROUND(I93*H93,2)</f>
        <v>0</v>
      </c>
      <c r="BL93" s="22" t="s">
        <v>151</v>
      </c>
      <c r="BM93" s="22" t="s">
        <v>473</v>
      </c>
    </row>
    <row r="94" spans="2:65" s="1" customFormat="1" ht="16.5" customHeight="1">
      <c r="B94" s="139"/>
      <c r="C94" s="140" t="s">
        <v>151</v>
      </c>
      <c r="D94" s="140" t="s">
        <v>146</v>
      </c>
      <c r="E94" s="141" t="s">
        <v>474</v>
      </c>
      <c r="F94" s="142" t="s">
        <v>475</v>
      </c>
      <c r="G94" s="143" t="s">
        <v>149</v>
      </c>
      <c r="H94" s="144">
        <v>7600</v>
      </c>
      <c r="I94" s="145"/>
      <c r="J94" s="145">
        <v>0</v>
      </c>
      <c r="K94" s="142" t="s">
        <v>150</v>
      </c>
      <c r="L94" s="36"/>
      <c r="M94" s="146" t="s">
        <v>5</v>
      </c>
      <c r="N94" s="147" t="s">
        <v>45</v>
      </c>
      <c r="O94" s="148">
        <v>1.4999999999999999E-2</v>
      </c>
      <c r="P94" s="148">
        <f>O94*H94</f>
        <v>114</v>
      </c>
      <c r="Q94" s="148">
        <v>0</v>
      </c>
      <c r="R94" s="148">
        <f>Q94*H94</f>
        <v>0</v>
      </c>
      <c r="S94" s="148">
        <v>0</v>
      </c>
      <c r="T94" s="149">
        <f>S94*H94</f>
        <v>0</v>
      </c>
      <c r="AR94" s="22" t="s">
        <v>151</v>
      </c>
      <c r="AT94" s="22" t="s">
        <v>146</v>
      </c>
      <c r="AU94" s="22" t="s">
        <v>152</v>
      </c>
      <c r="AY94" s="22" t="s">
        <v>143</v>
      </c>
      <c r="BE94" s="150">
        <f>IF(N94="základní",J94,0)</f>
        <v>0</v>
      </c>
      <c r="BF94" s="150">
        <f>IF(N94="snížená",J94,0)</f>
        <v>0</v>
      </c>
      <c r="BG94" s="150">
        <f>IF(N94="zákl. přenesená",J94,0)</f>
        <v>0</v>
      </c>
      <c r="BH94" s="150">
        <f>IF(N94="sníž. přenesená",J94,0)</f>
        <v>0</v>
      </c>
      <c r="BI94" s="150">
        <f>IF(N94="nulová",J94,0)</f>
        <v>0</v>
      </c>
      <c r="BJ94" s="22" t="s">
        <v>82</v>
      </c>
      <c r="BK94" s="150">
        <f>ROUND(I94*H94,2)</f>
        <v>0</v>
      </c>
      <c r="BL94" s="22" t="s">
        <v>151</v>
      </c>
      <c r="BM94" s="22" t="s">
        <v>476</v>
      </c>
    </row>
    <row r="95" spans="2:65" s="1" customFormat="1" ht="54">
      <c r="B95" s="36"/>
      <c r="D95" s="152" t="s">
        <v>466</v>
      </c>
      <c r="F95" s="181" t="s">
        <v>467</v>
      </c>
      <c r="L95" s="36"/>
      <c r="M95" s="182"/>
      <c r="T95" s="61"/>
      <c r="AT95" s="22" t="s">
        <v>466</v>
      </c>
      <c r="AU95" s="22" t="s">
        <v>152</v>
      </c>
    </row>
    <row r="96" spans="2:65" s="1" customFormat="1" ht="16.5" customHeight="1">
      <c r="B96" s="139"/>
      <c r="C96" s="140" t="s">
        <v>173</v>
      </c>
      <c r="D96" s="140" t="s">
        <v>146</v>
      </c>
      <c r="E96" s="141" t="s">
        <v>477</v>
      </c>
      <c r="F96" s="142" t="s">
        <v>478</v>
      </c>
      <c r="G96" s="143" t="s">
        <v>149</v>
      </c>
      <c r="H96" s="144">
        <v>3800</v>
      </c>
      <c r="I96" s="145"/>
      <c r="J96" s="145">
        <v>0</v>
      </c>
      <c r="K96" s="142" t="s">
        <v>150</v>
      </c>
      <c r="L96" s="36"/>
      <c r="M96" s="146" t="s">
        <v>5</v>
      </c>
      <c r="N96" s="147" t="s">
        <v>45</v>
      </c>
      <c r="O96" s="148">
        <v>2E-3</v>
      </c>
      <c r="P96" s="148">
        <f>O96*H96</f>
        <v>7.6000000000000005</v>
      </c>
      <c r="Q96" s="148">
        <v>0</v>
      </c>
      <c r="R96" s="148">
        <f>Q96*H96</f>
        <v>0</v>
      </c>
      <c r="S96" s="148">
        <v>0</v>
      </c>
      <c r="T96" s="149">
        <f>S96*H96</f>
        <v>0</v>
      </c>
      <c r="AR96" s="22" t="s">
        <v>151</v>
      </c>
      <c r="AT96" s="22" t="s">
        <v>146</v>
      </c>
      <c r="AU96" s="22" t="s">
        <v>152</v>
      </c>
      <c r="AY96" s="22" t="s">
        <v>143</v>
      </c>
      <c r="BE96" s="150">
        <f>IF(N96="základní",J96,0)</f>
        <v>0</v>
      </c>
      <c r="BF96" s="150">
        <f>IF(N96="snížená",J96,0)</f>
        <v>0</v>
      </c>
      <c r="BG96" s="150">
        <f>IF(N96="zákl. přenesená",J96,0)</f>
        <v>0</v>
      </c>
      <c r="BH96" s="150">
        <f>IF(N96="sníž. přenesená",J96,0)</f>
        <v>0</v>
      </c>
      <c r="BI96" s="150">
        <f>IF(N96="nulová",J96,0)</f>
        <v>0</v>
      </c>
      <c r="BJ96" s="22" t="s">
        <v>82</v>
      </c>
      <c r="BK96" s="150">
        <f>ROUND(I96*H96,2)</f>
        <v>0</v>
      </c>
      <c r="BL96" s="22" t="s">
        <v>151</v>
      </c>
      <c r="BM96" s="22" t="s">
        <v>479</v>
      </c>
    </row>
    <row r="97" spans="2:65" s="1" customFormat="1" ht="54">
      <c r="B97" s="36"/>
      <c r="D97" s="152" t="s">
        <v>466</v>
      </c>
      <c r="F97" s="181" t="s">
        <v>467</v>
      </c>
      <c r="L97" s="36"/>
      <c r="M97" s="182"/>
      <c r="T97" s="61"/>
      <c r="AT97" s="22" t="s">
        <v>466</v>
      </c>
      <c r="AU97" s="22" t="s">
        <v>152</v>
      </c>
    </row>
    <row r="98" spans="2:65" s="1" customFormat="1" ht="16.5" customHeight="1">
      <c r="B98" s="139"/>
      <c r="C98" s="140" t="s">
        <v>180</v>
      </c>
      <c r="D98" s="140" t="s">
        <v>146</v>
      </c>
      <c r="E98" s="141" t="s">
        <v>480</v>
      </c>
      <c r="F98" s="142" t="s">
        <v>481</v>
      </c>
      <c r="G98" s="143" t="s">
        <v>149</v>
      </c>
      <c r="H98" s="144">
        <v>3800</v>
      </c>
      <c r="I98" s="145"/>
      <c r="J98" s="145">
        <v>0</v>
      </c>
      <c r="K98" s="142" t="s">
        <v>150</v>
      </c>
      <c r="L98" s="36"/>
      <c r="M98" s="146" t="s">
        <v>5</v>
      </c>
      <c r="N98" s="147" t="s">
        <v>45</v>
      </c>
      <c r="O98" s="148">
        <v>0.14699999999999999</v>
      </c>
      <c r="P98" s="148">
        <f>O98*H98</f>
        <v>558.6</v>
      </c>
      <c r="Q98" s="148">
        <v>0</v>
      </c>
      <c r="R98" s="148">
        <f>Q98*H98</f>
        <v>0</v>
      </c>
      <c r="S98" s="148">
        <v>0</v>
      </c>
      <c r="T98" s="149">
        <f>S98*H98</f>
        <v>0</v>
      </c>
      <c r="AR98" s="22" t="s">
        <v>151</v>
      </c>
      <c r="AT98" s="22" t="s">
        <v>146</v>
      </c>
      <c r="AU98" s="22" t="s">
        <v>152</v>
      </c>
      <c r="AY98" s="22" t="s">
        <v>143</v>
      </c>
      <c r="BE98" s="150">
        <f>IF(N98="základní",J98,0)</f>
        <v>0</v>
      </c>
      <c r="BF98" s="150">
        <f>IF(N98="snížená",J98,0)</f>
        <v>0</v>
      </c>
      <c r="BG98" s="150">
        <f>IF(N98="zákl. přenesená",J98,0)</f>
        <v>0</v>
      </c>
      <c r="BH98" s="150">
        <f>IF(N98="sníž. přenesená",J98,0)</f>
        <v>0</v>
      </c>
      <c r="BI98" s="150">
        <f>IF(N98="nulová",J98,0)</f>
        <v>0</v>
      </c>
      <c r="BJ98" s="22" t="s">
        <v>82</v>
      </c>
      <c r="BK98" s="150">
        <f>ROUND(I98*H98,2)</f>
        <v>0</v>
      </c>
      <c r="BL98" s="22" t="s">
        <v>151</v>
      </c>
      <c r="BM98" s="22" t="s">
        <v>482</v>
      </c>
    </row>
    <row r="99" spans="2:65" s="1" customFormat="1" ht="94.5">
      <c r="B99" s="36"/>
      <c r="D99" s="152" t="s">
        <v>466</v>
      </c>
      <c r="F99" s="181" t="s">
        <v>483</v>
      </c>
      <c r="L99" s="36"/>
      <c r="M99" s="182"/>
      <c r="T99" s="61"/>
      <c r="AT99" s="22" t="s">
        <v>466</v>
      </c>
      <c r="AU99" s="22" t="s">
        <v>152</v>
      </c>
    </row>
    <row r="100" spans="2:65" s="1" customFormat="1" ht="16.5" customHeight="1">
      <c r="B100" s="139"/>
      <c r="C100" s="140" t="s">
        <v>186</v>
      </c>
      <c r="D100" s="140" t="s">
        <v>146</v>
      </c>
      <c r="E100" s="141" t="s">
        <v>484</v>
      </c>
      <c r="F100" s="142" t="s">
        <v>485</v>
      </c>
      <c r="G100" s="143" t="s">
        <v>149</v>
      </c>
      <c r="H100" s="144">
        <v>3800</v>
      </c>
      <c r="I100" s="145"/>
      <c r="J100" s="145">
        <v>0</v>
      </c>
      <c r="K100" s="142" t="s">
        <v>150</v>
      </c>
      <c r="L100" s="36"/>
      <c r="M100" s="146" t="s">
        <v>5</v>
      </c>
      <c r="N100" s="147" t="s">
        <v>45</v>
      </c>
      <c r="O100" s="148">
        <v>5.1999999999999998E-2</v>
      </c>
      <c r="P100" s="148">
        <f>O100*H100</f>
        <v>197.6</v>
      </c>
      <c r="Q100" s="148">
        <v>0</v>
      </c>
      <c r="R100" s="148">
        <f>Q100*H100</f>
        <v>0</v>
      </c>
      <c r="S100" s="148">
        <v>0</v>
      </c>
      <c r="T100" s="149">
        <f>S100*H100</f>
        <v>0</v>
      </c>
      <c r="AR100" s="22" t="s">
        <v>151</v>
      </c>
      <c r="AT100" s="22" t="s">
        <v>146</v>
      </c>
      <c r="AU100" s="22" t="s">
        <v>152</v>
      </c>
      <c r="AY100" s="22" t="s">
        <v>143</v>
      </c>
      <c r="BE100" s="150">
        <f>IF(N100="základní",J100,0)</f>
        <v>0</v>
      </c>
      <c r="BF100" s="150">
        <f>IF(N100="snížená",J100,0)</f>
        <v>0</v>
      </c>
      <c r="BG100" s="150">
        <f>IF(N100="zákl. přenesená",J100,0)</f>
        <v>0</v>
      </c>
      <c r="BH100" s="150">
        <f>IF(N100="sníž. přenesená",J100,0)</f>
        <v>0</v>
      </c>
      <c r="BI100" s="150">
        <f>IF(N100="nulová",J100,0)</f>
        <v>0</v>
      </c>
      <c r="BJ100" s="22" t="s">
        <v>82</v>
      </c>
      <c r="BK100" s="150">
        <f>ROUND(I100*H100,2)</f>
        <v>0</v>
      </c>
      <c r="BL100" s="22" t="s">
        <v>151</v>
      </c>
      <c r="BM100" s="22" t="s">
        <v>486</v>
      </c>
    </row>
    <row r="101" spans="2:65" s="1" customFormat="1" ht="94.5">
      <c r="B101" s="36"/>
      <c r="D101" s="152" t="s">
        <v>466</v>
      </c>
      <c r="F101" s="181" t="s">
        <v>483</v>
      </c>
      <c r="L101" s="36"/>
      <c r="M101" s="182"/>
      <c r="T101" s="61"/>
      <c r="AT101" s="22" t="s">
        <v>466</v>
      </c>
      <c r="AU101" s="22" t="s">
        <v>152</v>
      </c>
    </row>
    <row r="102" spans="2:65" s="1" customFormat="1" ht="16.5" customHeight="1">
      <c r="B102" s="139"/>
      <c r="C102" s="140" t="s">
        <v>195</v>
      </c>
      <c r="D102" s="140" t="s">
        <v>146</v>
      </c>
      <c r="E102" s="141" t="s">
        <v>487</v>
      </c>
      <c r="F102" s="142" t="s">
        <v>488</v>
      </c>
      <c r="G102" s="143" t="s">
        <v>149</v>
      </c>
      <c r="H102" s="144">
        <v>7600</v>
      </c>
      <c r="I102" s="145"/>
      <c r="J102" s="145">
        <v>0</v>
      </c>
      <c r="K102" s="142" t="s">
        <v>150</v>
      </c>
      <c r="L102" s="36"/>
      <c r="M102" s="146" t="s">
        <v>5</v>
      </c>
      <c r="N102" s="147" t="s">
        <v>45</v>
      </c>
      <c r="O102" s="148">
        <v>1E-3</v>
      </c>
      <c r="P102" s="148">
        <f>O102*H102</f>
        <v>7.6000000000000005</v>
      </c>
      <c r="Q102" s="148">
        <v>0</v>
      </c>
      <c r="R102" s="148">
        <f>Q102*H102</f>
        <v>0</v>
      </c>
      <c r="S102" s="148">
        <v>0</v>
      </c>
      <c r="T102" s="149">
        <f>S102*H102</f>
        <v>0</v>
      </c>
      <c r="AR102" s="22" t="s">
        <v>151</v>
      </c>
      <c r="AT102" s="22" t="s">
        <v>146</v>
      </c>
      <c r="AU102" s="22" t="s">
        <v>152</v>
      </c>
      <c r="AY102" s="22" t="s">
        <v>143</v>
      </c>
      <c r="BE102" s="150">
        <f>IF(N102="základní",J102,0)</f>
        <v>0</v>
      </c>
      <c r="BF102" s="150">
        <f>IF(N102="snížená",J102,0)</f>
        <v>0</v>
      </c>
      <c r="BG102" s="150">
        <f>IF(N102="zákl. přenesená",J102,0)</f>
        <v>0</v>
      </c>
      <c r="BH102" s="150">
        <f>IF(N102="sníž. přenesená",J102,0)</f>
        <v>0</v>
      </c>
      <c r="BI102" s="150">
        <f>IF(N102="nulová",J102,0)</f>
        <v>0</v>
      </c>
      <c r="BJ102" s="22" t="s">
        <v>82</v>
      </c>
      <c r="BK102" s="150">
        <f>ROUND(I102*H102,2)</f>
        <v>0</v>
      </c>
      <c r="BL102" s="22" t="s">
        <v>151</v>
      </c>
      <c r="BM102" s="22" t="s">
        <v>489</v>
      </c>
    </row>
    <row r="103" spans="2:65" s="1" customFormat="1" ht="54">
      <c r="B103" s="36"/>
      <c r="D103" s="152" t="s">
        <v>466</v>
      </c>
      <c r="F103" s="181" t="s">
        <v>467</v>
      </c>
      <c r="L103" s="36"/>
      <c r="M103" s="182"/>
      <c r="T103" s="61"/>
      <c r="AT103" s="22" t="s">
        <v>466</v>
      </c>
      <c r="AU103" s="22" t="s">
        <v>152</v>
      </c>
    </row>
    <row r="104" spans="2:65" s="10" customFormat="1" ht="22.35" customHeight="1">
      <c r="B104" s="128"/>
      <c r="D104" s="129" t="s">
        <v>73</v>
      </c>
      <c r="E104" s="137" t="s">
        <v>490</v>
      </c>
      <c r="F104" s="137" t="s">
        <v>491</v>
      </c>
      <c r="J104" s="138">
        <f>J105+J107+J110+J112+J114+J116</f>
        <v>0</v>
      </c>
      <c r="L104" s="128"/>
      <c r="M104" s="132"/>
      <c r="P104" s="133">
        <f>SUM(P105:P117)</f>
        <v>281.29920000000004</v>
      </c>
      <c r="R104" s="133">
        <f>SUM(R105:R117)</f>
        <v>64.427999999999997</v>
      </c>
      <c r="T104" s="134">
        <f>SUM(T105:T117)</f>
        <v>0</v>
      </c>
      <c r="AR104" s="129" t="s">
        <v>82</v>
      </c>
      <c r="AT104" s="135" t="s">
        <v>73</v>
      </c>
      <c r="AU104" s="135" t="s">
        <v>84</v>
      </c>
      <c r="AY104" s="129" t="s">
        <v>143</v>
      </c>
      <c r="BK104" s="136">
        <f>SUM(BK105:BK117)</f>
        <v>0</v>
      </c>
    </row>
    <row r="105" spans="2:65" s="1" customFormat="1" ht="16.5" customHeight="1">
      <c r="B105" s="139"/>
      <c r="C105" s="140" t="s">
        <v>201</v>
      </c>
      <c r="D105" s="140" t="s">
        <v>146</v>
      </c>
      <c r="E105" s="141" t="s">
        <v>492</v>
      </c>
      <c r="F105" s="142" t="s">
        <v>493</v>
      </c>
      <c r="G105" s="143" t="s">
        <v>169</v>
      </c>
      <c r="H105" s="144">
        <v>25</v>
      </c>
      <c r="I105" s="145"/>
      <c r="J105" s="145">
        <v>0</v>
      </c>
      <c r="K105" s="142" t="s">
        <v>5</v>
      </c>
      <c r="L105" s="36"/>
      <c r="M105" s="146" t="s">
        <v>5</v>
      </c>
      <c r="N105" s="147" t="s">
        <v>45</v>
      </c>
      <c r="O105" s="148">
        <v>1.1040000000000001</v>
      </c>
      <c r="P105" s="148">
        <f>O105*H105</f>
        <v>27.6</v>
      </c>
      <c r="Q105" s="148">
        <v>0</v>
      </c>
      <c r="R105" s="148">
        <f>Q105*H105</f>
        <v>0</v>
      </c>
      <c r="S105" s="148">
        <v>0</v>
      </c>
      <c r="T105" s="149">
        <f>S105*H105</f>
        <v>0</v>
      </c>
      <c r="AR105" s="22" t="s">
        <v>151</v>
      </c>
      <c r="AT105" s="22" t="s">
        <v>146</v>
      </c>
      <c r="AU105" s="22" t="s">
        <v>152</v>
      </c>
      <c r="AY105" s="22" t="s">
        <v>143</v>
      </c>
      <c r="BE105" s="150">
        <f>IF(N105="základní",J105,0)</f>
        <v>0</v>
      </c>
      <c r="BF105" s="150">
        <f>IF(N105="snížená",J105,0)</f>
        <v>0</v>
      </c>
      <c r="BG105" s="150">
        <f>IF(N105="zákl. přenesená",J105,0)</f>
        <v>0</v>
      </c>
      <c r="BH105" s="150">
        <f>IF(N105="sníž. přenesená",J105,0)</f>
        <v>0</v>
      </c>
      <c r="BI105" s="150">
        <f>IF(N105="nulová",J105,0)</f>
        <v>0</v>
      </c>
      <c r="BJ105" s="22" t="s">
        <v>82</v>
      </c>
      <c r="BK105" s="150">
        <f>ROUND(I105*H105,2)</f>
        <v>0</v>
      </c>
      <c r="BL105" s="22" t="s">
        <v>151</v>
      </c>
      <c r="BM105" s="22" t="s">
        <v>494</v>
      </c>
    </row>
    <row r="106" spans="2:65" s="1" customFormat="1" ht="40.5">
      <c r="B106" s="36"/>
      <c r="D106" s="152" t="s">
        <v>466</v>
      </c>
      <c r="F106" s="181" t="s">
        <v>495</v>
      </c>
      <c r="L106" s="36"/>
      <c r="M106" s="182"/>
      <c r="T106" s="61"/>
      <c r="AT106" s="22" t="s">
        <v>466</v>
      </c>
      <c r="AU106" s="22" t="s">
        <v>152</v>
      </c>
    </row>
    <row r="107" spans="2:65" s="1" customFormat="1" ht="16.5" customHeight="1">
      <c r="B107" s="139"/>
      <c r="C107" s="169" t="s">
        <v>145</v>
      </c>
      <c r="D107" s="169" t="s">
        <v>268</v>
      </c>
      <c r="E107" s="170" t="s">
        <v>496</v>
      </c>
      <c r="F107" s="171" t="s">
        <v>497</v>
      </c>
      <c r="G107" s="172" t="s">
        <v>169</v>
      </c>
      <c r="H107" s="173">
        <v>25</v>
      </c>
      <c r="I107" s="174"/>
      <c r="J107" s="174">
        <v>0</v>
      </c>
      <c r="K107" s="171" t="s">
        <v>5</v>
      </c>
      <c r="L107" s="175"/>
      <c r="M107" s="176" t="s">
        <v>5</v>
      </c>
      <c r="N107" s="177" t="s">
        <v>45</v>
      </c>
      <c r="O107" s="148">
        <v>0</v>
      </c>
      <c r="P107" s="148">
        <f>O107*H107</f>
        <v>0</v>
      </c>
      <c r="Q107" s="148">
        <v>0.21</v>
      </c>
      <c r="R107" s="148">
        <f>Q107*H107</f>
        <v>5.25</v>
      </c>
      <c r="S107" s="148">
        <v>0</v>
      </c>
      <c r="T107" s="149">
        <f>S107*H107</f>
        <v>0</v>
      </c>
      <c r="AR107" s="22" t="s">
        <v>195</v>
      </c>
      <c r="AT107" s="22" t="s">
        <v>268</v>
      </c>
      <c r="AU107" s="22" t="s">
        <v>152</v>
      </c>
      <c r="AY107" s="22" t="s">
        <v>143</v>
      </c>
      <c r="BE107" s="150">
        <f>IF(N107="základní",J107,0)</f>
        <v>0</v>
      </c>
      <c r="BF107" s="150">
        <f>IF(N107="snížená",J107,0)</f>
        <v>0</v>
      </c>
      <c r="BG107" s="150">
        <f>IF(N107="zákl. přenesená",J107,0)</f>
        <v>0</v>
      </c>
      <c r="BH107" s="150">
        <f>IF(N107="sníž. přenesená",J107,0)</f>
        <v>0</v>
      </c>
      <c r="BI107" s="150">
        <f>IF(N107="nulová",J107,0)</f>
        <v>0</v>
      </c>
      <c r="BJ107" s="22" t="s">
        <v>82</v>
      </c>
      <c r="BK107" s="150">
        <f>ROUND(I107*H107,2)</f>
        <v>0</v>
      </c>
      <c r="BL107" s="22" t="s">
        <v>151</v>
      </c>
      <c r="BM107" s="22" t="s">
        <v>498</v>
      </c>
    </row>
    <row r="108" spans="2:65" s="1" customFormat="1" ht="40.5">
      <c r="B108" s="36"/>
      <c r="D108" s="152" t="s">
        <v>466</v>
      </c>
      <c r="F108" s="181" t="s">
        <v>499</v>
      </c>
      <c r="L108" s="36"/>
      <c r="M108" s="182"/>
      <c r="T108" s="61"/>
      <c r="AT108" s="22" t="s">
        <v>466</v>
      </c>
      <c r="AU108" s="22" t="s">
        <v>152</v>
      </c>
    </row>
    <row r="109" spans="2:65" s="12" customFormat="1">
      <c r="B109" s="157"/>
      <c r="D109" s="152" t="s">
        <v>154</v>
      </c>
      <c r="F109" s="159" t="s">
        <v>500</v>
      </c>
      <c r="H109" s="160">
        <v>25</v>
      </c>
      <c r="L109" s="157"/>
      <c r="M109" s="161"/>
      <c r="T109" s="162"/>
      <c r="AT109" s="158" t="s">
        <v>154</v>
      </c>
      <c r="AU109" s="158" t="s">
        <v>152</v>
      </c>
      <c r="AV109" s="12" t="s">
        <v>84</v>
      </c>
      <c r="AW109" s="12" t="s">
        <v>6</v>
      </c>
      <c r="AX109" s="12" t="s">
        <v>82</v>
      </c>
      <c r="AY109" s="158" t="s">
        <v>143</v>
      </c>
    </row>
    <row r="110" spans="2:65" s="1" customFormat="1" ht="16.5" customHeight="1">
      <c r="B110" s="139"/>
      <c r="C110" s="140" t="s">
        <v>214</v>
      </c>
      <c r="D110" s="140" t="s">
        <v>146</v>
      </c>
      <c r="E110" s="141" t="s">
        <v>501</v>
      </c>
      <c r="F110" s="142" t="s">
        <v>502</v>
      </c>
      <c r="G110" s="143" t="s">
        <v>227</v>
      </c>
      <c r="H110" s="144">
        <v>20.8</v>
      </c>
      <c r="I110" s="145"/>
      <c r="J110" s="145">
        <v>0</v>
      </c>
      <c r="K110" s="142" t="s">
        <v>5</v>
      </c>
      <c r="L110" s="36"/>
      <c r="M110" s="146" t="s">
        <v>5</v>
      </c>
      <c r="N110" s="147" t="s">
        <v>45</v>
      </c>
      <c r="O110" s="148">
        <v>1.1040000000000001</v>
      </c>
      <c r="P110" s="148">
        <f>O110*H110</f>
        <v>22.963200000000004</v>
      </c>
      <c r="Q110" s="148">
        <v>0</v>
      </c>
      <c r="R110" s="148">
        <f>Q110*H110</f>
        <v>0</v>
      </c>
      <c r="S110" s="148">
        <v>0</v>
      </c>
      <c r="T110" s="149">
        <f>S110*H110</f>
        <v>0</v>
      </c>
      <c r="AR110" s="22" t="s">
        <v>151</v>
      </c>
      <c r="AT110" s="22" t="s">
        <v>146</v>
      </c>
      <c r="AU110" s="22" t="s">
        <v>152</v>
      </c>
      <c r="AY110" s="22" t="s">
        <v>143</v>
      </c>
      <c r="BE110" s="150">
        <f>IF(N110="základní",J110,0)</f>
        <v>0</v>
      </c>
      <c r="BF110" s="150">
        <f>IF(N110="snížená",J110,0)</f>
        <v>0</v>
      </c>
      <c r="BG110" s="150">
        <f>IF(N110="zákl. přenesená",J110,0)</f>
        <v>0</v>
      </c>
      <c r="BH110" s="150">
        <f>IF(N110="sníž. přenesená",J110,0)</f>
        <v>0</v>
      </c>
      <c r="BI110" s="150">
        <f>IF(N110="nulová",J110,0)</f>
        <v>0</v>
      </c>
      <c r="BJ110" s="22" t="s">
        <v>82</v>
      </c>
      <c r="BK110" s="150">
        <f>ROUND(I110*H110,2)</f>
        <v>0</v>
      </c>
      <c r="BL110" s="22" t="s">
        <v>151</v>
      </c>
      <c r="BM110" s="22" t="s">
        <v>503</v>
      </c>
    </row>
    <row r="111" spans="2:65" s="1" customFormat="1" ht="40.5">
      <c r="B111" s="36"/>
      <c r="D111" s="152" t="s">
        <v>466</v>
      </c>
      <c r="F111" s="181" t="s">
        <v>495</v>
      </c>
      <c r="L111" s="36"/>
      <c r="M111" s="182"/>
      <c r="T111" s="61"/>
      <c r="AT111" s="22" t="s">
        <v>466</v>
      </c>
      <c r="AU111" s="22" t="s">
        <v>152</v>
      </c>
    </row>
    <row r="112" spans="2:65" s="1" customFormat="1" ht="16.5" customHeight="1">
      <c r="B112" s="139"/>
      <c r="C112" s="169" t="s">
        <v>220</v>
      </c>
      <c r="D112" s="169" t="s">
        <v>268</v>
      </c>
      <c r="E112" s="170" t="s">
        <v>504</v>
      </c>
      <c r="F112" s="171" t="s">
        <v>505</v>
      </c>
      <c r="G112" s="172" t="s">
        <v>227</v>
      </c>
      <c r="H112" s="173">
        <v>20.8</v>
      </c>
      <c r="I112" s="174"/>
      <c r="J112" s="174">
        <v>0</v>
      </c>
      <c r="K112" s="171" t="s">
        <v>5</v>
      </c>
      <c r="L112" s="175"/>
      <c r="M112" s="176" t="s">
        <v>5</v>
      </c>
      <c r="N112" s="177" t="s">
        <v>45</v>
      </c>
      <c r="O112" s="148">
        <v>0</v>
      </c>
      <c r="P112" s="148">
        <f>O112*H112</f>
        <v>0</v>
      </c>
      <c r="Q112" s="148">
        <v>0.21</v>
      </c>
      <c r="R112" s="148">
        <f>Q112*H112</f>
        <v>4.3680000000000003</v>
      </c>
      <c r="S112" s="148">
        <v>0</v>
      </c>
      <c r="T112" s="149">
        <f>S112*H112</f>
        <v>0</v>
      </c>
      <c r="AR112" s="22" t="s">
        <v>195</v>
      </c>
      <c r="AT112" s="22" t="s">
        <v>268</v>
      </c>
      <c r="AU112" s="22" t="s">
        <v>152</v>
      </c>
      <c r="AY112" s="22" t="s">
        <v>143</v>
      </c>
      <c r="BE112" s="150">
        <f>IF(N112="základní",J112,0)</f>
        <v>0</v>
      </c>
      <c r="BF112" s="150">
        <f>IF(N112="snížená",J112,0)</f>
        <v>0</v>
      </c>
      <c r="BG112" s="150">
        <f>IF(N112="zákl. přenesená",J112,0)</f>
        <v>0</v>
      </c>
      <c r="BH112" s="150">
        <f>IF(N112="sníž. přenesená",J112,0)</f>
        <v>0</v>
      </c>
      <c r="BI112" s="150">
        <f>IF(N112="nulová",J112,0)</f>
        <v>0</v>
      </c>
      <c r="BJ112" s="22" t="s">
        <v>82</v>
      </c>
      <c r="BK112" s="150">
        <f>ROUND(I112*H112,2)</f>
        <v>0</v>
      </c>
      <c r="BL112" s="22" t="s">
        <v>151</v>
      </c>
      <c r="BM112" s="22" t="s">
        <v>506</v>
      </c>
    </row>
    <row r="113" spans="2:65" s="1" customFormat="1" ht="40.5">
      <c r="B113" s="36"/>
      <c r="D113" s="152" t="s">
        <v>466</v>
      </c>
      <c r="F113" s="181" t="s">
        <v>507</v>
      </c>
      <c r="L113" s="36"/>
      <c r="M113" s="182"/>
      <c r="T113" s="61"/>
      <c r="AT113" s="22" t="s">
        <v>466</v>
      </c>
      <c r="AU113" s="22" t="s">
        <v>152</v>
      </c>
    </row>
    <row r="114" spans="2:65" s="1" customFormat="1" ht="25.5" customHeight="1">
      <c r="B114" s="139"/>
      <c r="C114" s="140" t="s">
        <v>224</v>
      </c>
      <c r="D114" s="140" t="s">
        <v>146</v>
      </c>
      <c r="E114" s="141" t="s">
        <v>508</v>
      </c>
      <c r="F114" s="142" t="s">
        <v>509</v>
      </c>
      <c r="G114" s="143" t="s">
        <v>169</v>
      </c>
      <c r="H114" s="144">
        <v>209</v>
      </c>
      <c r="I114" s="145"/>
      <c r="J114" s="145">
        <v>0</v>
      </c>
      <c r="K114" s="142" t="s">
        <v>150</v>
      </c>
      <c r="L114" s="36"/>
      <c r="M114" s="146" t="s">
        <v>5</v>
      </c>
      <c r="N114" s="147" t="s">
        <v>45</v>
      </c>
      <c r="O114" s="148">
        <v>1.1040000000000001</v>
      </c>
      <c r="P114" s="148">
        <f>O114*H114</f>
        <v>230.73600000000002</v>
      </c>
      <c r="Q114" s="148">
        <v>0</v>
      </c>
      <c r="R114" s="148">
        <f>Q114*H114</f>
        <v>0</v>
      </c>
      <c r="S114" s="148">
        <v>0</v>
      </c>
      <c r="T114" s="149">
        <f>S114*H114</f>
        <v>0</v>
      </c>
      <c r="AR114" s="22" t="s">
        <v>151</v>
      </c>
      <c r="AT114" s="22" t="s">
        <v>146</v>
      </c>
      <c r="AU114" s="22" t="s">
        <v>152</v>
      </c>
      <c r="AY114" s="22" t="s">
        <v>143</v>
      </c>
      <c r="BE114" s="150">
        <f>IF(N114="základní",J114,0)</f>
        <v>0</v>
      </c>
      <c r="BF114" s="150">
        <f>IF(N114="snížená",J114,0)</f>
        <v>0</v>
      </c>
      <c r="BG114" s="150">
        <f>IF(N114="zákl. přenesená",J114,0)</f>
        <v>0</v>
      </c>
      <c r="BH114" s="150">
        <f>IF(N114="sníž. přenesená",J114,0)</f>
        <v>0</v>
      </c>
      <c r="BI114" s="150">
        <f>IF(N114="nulová",J114,0)</f>
        <v>0</v>
      </c>
      <c r="BJ114" s="22" t="s">
        <v>82</v>
      </c>
      <c r="BK114" s="150">
        <f>ROUND(I114*H114,2)</f>
        <v>0</v>
      </c>
      <c r="BL114" s="22" t="s">
        <v>151</v>
      </c>
      <c r="BM114" s="22" t="s">
        <v>510</v>
      </c>
    </row>
    <row r="115" spans="2:65" s="1" customFormat="1" ht="81">
      <c r="B115" s="36"/>
      <c r="D115" s="152" t="s">
        <v>466</v>
      </c>
      <c r="F115" s="181" t="s">
        <v>511</v>
      </c>
      <c r="L115" s="36"/>
      <c r="M115" s="182"/>
      <c r="T115" s="61"/>
      <c r="AT115" s="22" t="s">
        <v>466</v>
      </c>
      <c r="AU115" s="22" t="s">
        <v>152</v>
      </c>
    </row>
    <row r="116" spans="2:65" s="1" customFormat="1" ht="16.5" customHeight="1">
      <c r="B116" s="139"/>
      <c r="C116" s="169" t="s">
        <v>231</v>
      </c>
      <c r="D116" s="169" t="s">
        <v>268</v>
      </c>
      <c r="E116" s="170" t="s">
        <v>512</v>
      </c>
      <c r="F116" s="171" t="s">
        <v>513</v>
      </c>
      <c r="G116" s="172" t="s">
        <v>227</v>
      </c>
      <c r="H116" s="173">
        <v>261</v>
      </c>
      <c r="I116" s="174"/>
      <c r="J116" s="174">
        <v>0</v>
      </c>
      <c r="K116" s="171" t="s">
        <v>150</v>
      </c>
      <c r="L116" s="175"/>
      <c r="M116" s="176" t="s">
        <v>5</v>
      </c>
      <c r="N116" s="177" t="s">
        <v>45</v>
      </c>
      <c r="O116" s="148">
        <v>0</v>
      </c>
      <c r="P116" s="148">
        <f>O116*H116</f>
        <v>0</v>
      </c>
      <c r="Q116" s="148">
        <v>0.21</v>
      </c>
      <c r="R116" s="148">
        <f>Q116*H116</f>
        <v>54.809999999999995</v>
      </c>
      <c r="S116" s="148">
        <v>0</v>
      </c>
      <c r="T116" s="149">
        <f>S116*H116</f>
        <v>0</v>
      </c>
      <c r="AR116" s="22" t="s">
        <v>195</v>
      </c>
      <c r="AT116" s="22" t="s">
        <v>268</v>
      </c>
      <c r="AU116" s="22" t="s">
        <v>152</v>
      </c>
      <c r="AY116" s="22" t="s">
        <v>143</v>
      </c>
      <c r="BE116" s="150">
        <f>IF(N116="základní",J116,0)</f>
        <v>0</v>
      </c>
      <c r="BF116" s="150">
        <f>IF(N116="snížená",J116,0)</f>
        <v>0</v>
      </c>
      <c r="BG116" s="150">
        <f>IF(N116="zákl. přenesená",J116,0)</f>
        <v>0</v>
      </c>
      <c r="BH116" s="150">
        <f>IF(N116="sníž. přenesená",J116,0)</f>
        <v>0</v>
      </c>
      <c r="BI116" s="150">
        <f>IF(N116="nulová",J116,0)</f>
        <v>0</v>
      </c>
      <c r="BJ116" s="22" t="s">
        <v>82</v>
      </c>
      <c r="BK116" s="150">
        <f>ROUND(I116*H116,2)</f>
        <v>0</v>
      </c>
      <c r="BL116" s="22" t="s">
        <v>151</v>
      </c>
      <c r="BM116" s="22" t="s">
        <v>514</v>
      </c>
    </row>
    <row r="117" spans="2:65" s="1" customFormat="1" ht="81">
      <c r="B117" s="36"/>
      <c r="D117" s="152" t="s">
        <v>466</v>
      </c>
      <c r="F117" s="181" t="s">
        <v>515</v>
      </c>
      <c r="L117" s="36"/>
      <c r="M117" s="182"/>
      <c r="T117" s="61"/>
      <c r="AT117" s="22" t="s">
        <v>466</v>
      </c>
      <c r="AU117" s="22" t="s">
        <v>152</v>
      </c>
    </row>
    <row r="118" spans="2:65" s="10" customFormat="1" ht="22.35" customHeight="1">
      <c r="B118" s="128"/>
      <c r="D118" s="129" t="s">
        <v>73</v>
      </c>
      <c r="E118" s="137" t="s">
        <v>516</v>
      </c>
      <c r="F118" s="137" t="s">
        <v>517</v>
      </c>
      <c r="J118" s="138">
        <f>J119+J120+J121+J123+J124+J127+J130</f>
        <v>0</v>
      </c>
      <c r="L118" s="128"/>
      <c r="M118" s="132"/>
      <c r="P118" s="133">
        <f>SUM(P119:P132)</f>
        <v>480.99927699999995</v>
      </c>
      <c r="R118" s="133">
        <f>SUM(R119:R132)</f>
        <v>0.44329999999999997</v>
      </c>
      <c r="T118" s="134">
        <f>SUM(T119:T132)</f>
        <v>0</v>
      </c>
      <c r="AR118" s="129" t="s">
        <v>82</v>
      </c>
      <c r="AT118" s="135" t="s">
        <v>73</v>
      </c>
      <c r="AU118" s="135" t="s">
        <v>84</v>
      </c>
      <c r="AY118" s="129" t="s">
        <v>143</v>
      </c>
      <c r="BK118" s="136">
        <f>SUM(BK119:BK132)</f>
        <v>0</v>
      </c>
    </row>
    <row r="119" spans="2:65" s="1" customFormat="1" ht="16.5" customHeight="1">
      <c r="B119" s="139"/>
      <c r="C119" s="140" t="s">
        <v>11</v>
      </c>
      <c r="D119" s="140" t="s">
        <v>146</v>
      </c>
      <c r="E119" s="141" t="s">
        <v>518</v>
      </c>
      <c r="F119" s="142" t="s">
        <v>519</v>
      </c>
      <c r="G119" s="143" t="s">
        <v>227</v>
      </c>
      <c r="H119" s="144">
        <v>0.313</v>
      </c>
      <c r="I119" s="145"/>
      <c r="J119" s="145">
        <v>0</v>
      </c>
      <c r="K119" s="142" t="s">
        <v>150</v>
      </c>
      <c r="L119" s="36"/>
      <c r="M119" s="146" t="s">
        <v>5</v>
      </c>
      <c r="N119" s="147" t="s">
        <v>45</v>
      </c>
      <c r="O119" s="148">
        <v>21.428999999999998</v>
      </c>
      <c r="P119" s="148">
        <f>O119*H119</f>
        <v>6.7072769999999995</v>
      </c>
      <c r="Q119" s="148">
        <v>0</v>
      </c>
      <c r="R119" s="148">
        <f>Q119*H119</f>
        <v>0</v>
      </c>
      <c r="S119" s="148">
        <v>0</v>
      </c>
      <c r="T119" s="149">
        <f>S119*H119</f>
        <v>0</v>
      </c>
      <c r="AR119" s="22" t="s">
        <v>151</v>
      </c>
      <c r="AT119" s="22" t="s">
        <v>146</v>
      </c>
      <c r="AU119" s="22" t="s">
        <v>152</v>
      </c>
      <c r="AY119" s="22" t="s">
        <v>143</v>
      </c>
      <c r="BE119" s="150">
        <f>IF(N119="základní",J119,0)</f>
        <v>0</v>
      </c>
      <c r="BF119" s="150">
        <f>IF(N119="snížená",J119,0)</f>
        <v>0</v>
      </c>
      <c r="BG119" s="150">
        <f>IF(N119="zákl. přenesená",J119,0)</f>
        <v>0</v>
      </c>
      <c r="BH119" s="150">
        <f>IF(N119="sníž. přenesená",J119,0)</f>
        <v>0</v>
      </c>
      <c r="BI119" s="150">
        <f>IF(N119="nulová",J119,0)</f>
        <v>0</v>
      </c>
      <c r="BJ119" s="22" t="s">
        <v>82</v>
      </c>
      <c r="BK119" s="150">
        <f>ROUND(I119*H119,2)</f>
        <v>0</v>
      </c>
      <c r="BL119" s="22" t="s">
        <v>151</v>
      </c>
      <c r="BM119" s="22" t="s">
        <v>520</v>
      </c>
    </row>
    <row r="120" spans="2:65" s="1" customFormat="1" ht="16.5" customHeight="1">
      <c r="B120" s="139"/>
      <c r="C120" s="169" t="s">
        <v>243</v>
      </c>
      <c r="D120" s="169" t="s">
        <v>268</v>
      </c>
      <c r="E120" s="170" t="s">
        <v>521</v>
      </c>
      <c r="F120" s="171" t="s">
        <v>522</v>
      </c>
      <c r="G120" s="172" t="s">
        <v>434</v>
      </c>
      <c r="H120" s="173">
        <v>104</v>
      </c>
      <c r="I120" s="174"/>
      <c r="J120" s="174">
        <v>0</v>
      </c>
      <c r="K120" s="171" t="s">
        <v>150</v>
      </c>
      <c r="L120" s="175"/>
      <c r="M120" s="176" t="s">
        <v>5</v>
      </c>
      <c r="N120" s="177" t="s">
        <v>45</v>
      </c>
      <c r="O120" s="148">
        <v>0</v>
      </c>
      <c r="P120" s="148">
        <f>O120*H120</f>
        <v>0</v>
      </c>
      <c r="Q120" s="148">
        <v>1E-3</v>
      </c>
      <c r="R120" s="148">
        <f>Q120*H120</f>
        <v>0.10400000000000001</v>
      </c>
      <c r="S120" s="148">
        <v>0</v>
      </c>
      <c r="T120" s="149">
        <f>S120*H120</f>
        <v>0</v>
      </c>
      <c r="AR120" s="22" t="s">
        <v>195</v>
      </c>
      <c r="AT120" s="22" t="s">
        <v>268</v>
      </c>
      <c r="AU120" s="22" t="s">
        <v>152</v>
      </c>
      <c r="AY120" s="22" t="s">
        <v>143</v>
      </c>
      <c r="BE120" s="150">
        <f>IF(N120="základní",J120,0)</f>
        <v>0</v>
      </c>
      <c r="BF120" s="150">
        <f>IF(N120="snížená",J120,0)</f>
        <v>0</v>
      </c>
      <c r="BG120" s="150">
        <f>IF(N120="zákl. přenesená",J120,0)</f>
        <v>0</v>
      </c>
      <c r="BH120" s="150">
        <f>IF(N120="sníž. přenesená",J120,0)</f>
        <v>0</v>
      </c>
      <c r="BI120" s="150">
        <f>IF(N120="nulová",J120,0)</f>
        <v>0</v>
      </c>
      <c r="BJ120" s="22" t="s">
        <v>82</v>
      </c>
      <c r="BK120" s="150">
        <f>ROUND(I120*H120,2)</f>
        <v>0</v>
      </c>
      <c r="BL120" s="22" t="s">
        <v>151</v>
      </c>
      <c r="BM120" s="22" t="s">
        <v>523</v>
      </c>
    </row>
    <row r="121" spans="2:65" s="1" customFormat="1" ht="25.5" customHeight="1">
      <c r="B121" s="139"/>
      <c r="C121" s="169" t="s">
        <v>249</v>
      </c>
      <c r="D121" s="169" t="s">
        <v>268</v>
      </c>
      <c r="E121" s="170" t="s">
        <v>524</v>
      </c>
      <c r="F121" s="171" t="s">
        <v>525</v>
      </c>
      <c r="G121" s="172" t="s">
        <v>434</v>
      </c>
      <c r="H121" s="173">
        <v>209</v>
      </c>
      <c r="I121" s="174"/>
      <c r="J121" s="174">
        <v>0</v>
      </c>
      <c r="K121" s="171" t="s">
        <v>150</v>
      </c>
      <c r="L121" s="175"/>
      <c r="M121" s="176" t="s">
        <v>5</v>
      </c>
      <c r="N121" s="177" t="s">
        <v>45</v>
      </c>
      <c r="O121" s="148">
        <v>0</v>
      </c>
      <c r="P121" s="148">
        <f>O121*H121</f>
        <v>0</v>
      </c>
      <c r="Q121" s="148">
        <v>1E-3</v>
      </c>
      <c r="R121" s="148">
        <f>Q121*H121</f>
        <v>0.20899999999999999</v>
      </c>
      <c r="S121" s="148">
        <v>0</v>
      </c>
      <c r="T121" s="149">
        <f>S121*H121</f>
        <v>0</v>
      </c>
      <c r="AR121" s="22" t="s">
        <v>195</v>
      </c>
      <c r="AT121" s="22" t="s">
        <v>268</v>
      </c>
      <c r="AU121" s="22" t="s">
        <v>152</v>
      </c>
      <c r="AY121" s="22" t="s">
        <v>143</v>
      </c>
      <c r="BE121" s="150">
        <f>IF(N121="základní",J121,0)</f>
        <v>0</v>
      </c>
      <c r="BF121" s="150">
        <f>IF(N121="snížená",J121,0)</f>
        <v>0</v>
      </c>
      <c r="BG121" s="150">
        <f>IF(N121="zákl. přenesená",J121,0)</f>
        <v>0</v>
      </c>
      <c r="BH121" s="150">
        <f>IF(N121="sníž. přenesená",J121,0)</f>
        <v>0</v>
      </c>
      <c r="BI121" s="150">
        <f>IF(N121="nulová",J121,0)</f>
        <v>0</v>
      </c>
      <c r="BJ121" s="22" t="s">
        <v>82</v>
      </c>
      <c r="BK121" s="150">
        <f>ROUND(I121*H121,2)</f>
        <v>0</v>
      </c>
      <c r="BL121" s="22" t="s">
        <v>151</v>
      </c>
      <c r="BM121" s="22" t="s">
        <v>526</v>
      </c>
    </row>
    <row r="122" spans="2:65" s="1" customFormat="1" ht="40.5">
      <c r="B122" s="36"/>
      <c r="D122" s="152" t="s">
        <v>466</v>
      </c>
      <c r="F122" s="181" t="s">
        <v>527</v>
      </c>
      <c r="L122" s="36"/>
      <c r="M122" s="182"/>
      <c r="T122" s="61"/>
      <c r="AT122" s="22" t="s">
        <v>466</v>
      </c>
      <c r="AU122" s="22" t="s">
        <v>152</v>
      </c>
    </row>
    <row r="123" spans="2:65" s="1" customFormat="1" ht="25.5" customHeight="1">
      <c r="B123" s="139"/>
      <c r="C123" s="140" t="s">
        <v>255</v>
      </c>
      <c r="D123" s="140" t="s">
        <v>146</v>
      </c>
      <c r="E123" s="141" t="s">
        <v>528</v>
      </c>
      <c r="F123" s="142" t="s">
        <v>529</v>
      </c>
      <c r="G123" s="143" t="s">
        <v>149</v>
      </c>
      <c r="H123" s="144">
        <v>5212</v>
      </c>
      <c r="I123" s="145"/>
      <c r="J123" s="145">
        <v>0</v>
      </c>
      <c r="K123" s="142" t="s">
        <v>150</v>
      </c>
      <c r="L123" s="36"/>
      <c r="M123" s="146" t="s">
        <v>5</v>
      </c>
      <c r="N123" s="147" t="s">
        <v>45</v>
      </c>
      <c r="O123" s="148">
        <v>5.8000000000000003E-2</v>
      </c>
      <c r="P123" s="148">
        <f>O123*H123</f>
        <v>302.29599999999999</v>
      </c>
      <c r="Q123" s="148">
        <v>0</v>
      </c>
      <c r="R123" s="148">
        <f>Q123*H123</f>
        <v>0</v>
      </c>
      <c r="S123" s="148">
        <v>0</v>
      </c>
      <c r="T123" s="149">
        <f>S123*H123</f>
        <v>0</v>
      </c>
      <c r="AR123" s="22" t="s">
        <v>151</v>
      </c>
      <c r="AT123" s="22" t="s">
        <v>146</v>
      </c>
      <c r="AU123" s="22" t="s">
        <v>152</v>
      </c>
      <c r="AY123" s="22" t="s">
        <v>143</v>
      </c>
      <c r="BE123" s="150">
        <f>IF(N123="základní",J123,0)</f>
        <v>0</v>
      </c>
      <c r="BF123" s="150">
        <f>IF(N123="snížená",J123,0)</f>
        <v>0</v>
      </c>
      <c r="BG123" s="150">
        <f>IF(N123="zákl. přenesená",J123,0)</f>
        <v>0</v>
      </c>
      <c r="BH123" s="150">
        <f>IF(N123="sníž. přenesená",J123,0)</f>
        <v>0</v>
      </c>
      <c r="BI123" s="150">
        <f>IF(N123="nulová",J123,0)</f>
        <v>0</v>
      </c>
      <c r="BJ123" s="22" t="s">
        <v>82</v>
      </c>
      <c r="BK123" s="150">
        <f>ROUND(I123*H123,2)</f>
        <v>0</v>
      </c>
      <c r="BL123" s="22" t="s">
        <v>151</v>
      </c>
      <c r="BM123" s="22" t="s">
        <v>530</v>
      </c>
    </row>
    <row r="124" spans="2:65" s="1" customFormat="1" ht="16.5" customHeight="1">
      <c r="B124" s="139"/>
      <c r="C124" s="169" t="s">
        <v>260</v>
      </c>
      <c r="D124" s="169" t="s">
        <v>268</v>
      </c>
      <c r="E124" s="170" t="s">
        <v>531</v>
      </c>
      <c r="F124" s="171" t="s">
        <v>532</v>
      </c>
      <c r="G124" s="172" t="s">
        <v>434</v>
      </c>
      <c r="H124" s="173">
        <v>86.875</v>
      </c>
      <c r="I124" s="174"/>
      <c r="J124" s="174">
        <v>0</v>
      </c>
      <c r="K124" s="171" t="s">
        <v>150</v>
      </c>
      <c r="L124" s="175"/>
      <c r="M124" s="176" t="s">
        <v>5</v>
      </c>
      <c r="N124" s="177" t="s">
        <v>45</v>
      </c>
      <c r="O124" s="148">
        <v>0</v>
      </c>
      <c r="P124" s="148">
        <f>O124*H124</f>
        <v>0</v>
      </c>
      <c r="Q124" s="148">
        <v>1E-3</v>
      </c>
      <c r="R124" s="148">
        <f>Q124*H124</f>
        <v>8.6875000000000008E-2</v>
      </c>
      <c r="S124" s="148">
        <v>0</v>
      </c>
      <c r="T124" s="149">
        <f>S124*H124</f>
        <v>0</v>
      </c>
      <c r="AR124" s="22" t="s">
        <v>195</v>
      </c>
      <c r="AT124" s="22" t="s">
        <v>268</v>
      </c>
      <c r="AU124" s="22" t="s">
        <v>152</v>
      </c>
      <c r="AY124" s="22" t="s">
        <v>143</v>
      </c>
      <c r="BE124" s="150">
        <f>IF(N124="základní",J124,0)</f>
        <v>0</v>
      </c>
      <c r="BF124" s="150">
        <f>IF(N124="snížená",J124,0)</f>
        <v>0</v>
      </c>
      <c r="BG124" s="150">
        <f>IF(N124="zákl. přenesená",J124,0)</f>
        <v>0</v>
      </c>
      <c r="BH124" s="150">
        <f>IF(N124="sníž. přenesená",J124,0)</f>
        <v>0</v>
      </c>
      <c r="BI124" s="150">
        <f>IF(N124="nulová",J124,0)</f>
        <v>0</v>
      </c>
      <c r="BJ124" s="22" t="s">
        <v>82</v>
      </c>
      <c r="BK124" s="150">
        <f>ROUND(I124*H124,2)</f>
        <v>0</v>
      </c>
      <c r="BL124" s="22" t="s">
        <v>151</v>
      </c>
      <c r="BM124" s="22" t="s">
        <v>533</v>
      </c>
    </row>
    <row r="125" spans="2:65" s="1" customFormat="1" ht="148.5">
      <c r="B125" s="36"/>
      <c r="D125" s="152" t="s">
        <v>466</v>
      </c>
      <c r="F125" s="181" t="s">
        <v>534</v>
      </c>
      <c r="L125" s="36"/>
      <c r="M125" s="182"/>
      <c r="T125" s="61"/>
      <c r="AT125" s="22" t="s">
        <v>466</v>
      </c>
      <c r="AU125" s="22" t="s">
        <v>152</v>
      </c>
    </row>
    <row r="126" spans="2:65" s="12" customFormat="1">
      <c r="B126" s="157"/>
      <c r="D126" s="152" t="s">
        <v>154</v>
      </c>
      <c r="E126" s="158" t="s">
        <v>5</v>
      </c>
      <c r="F126" s="159" t="s">
        <v>535</v>
      </c>
      <c r="H126" s="160">
        <v>86.875</v>
      </c>
      <c r="L126" s="157"/>
      <c r="M126" s="161"/>
      <c r="T126" s="162"/>
      <c r="AT126" s="158" t="s">
        <v>154</v>
      </c>
      <c r="AU126" s="158" t="s">
        <v>152</v>
      </c>
      <c r="AV126" s="12" t="s">
        <v>84</v>
      </c>
      <c r="AW126" s="12" t="s">
        <v>38</v>
      </c>
      <c r="AX126" s="12" t="s">
        <v>82</v>
      </c>
      <c r="AY126" s="158" t="s">
        <v>143</v>
      </c>
    </row>
    <row r="127" spans="2:65" s="1" customFormat="1" ht="16.5" customHeight="1">
      <c r="B127" s="139"/>
      <c r="C127" s="169" t="s">
        <v>267</v>
      </c>
      <c r="D127" s="169" t="s">
        <v>268</v>
      </c>
      <c r="E127" s="170" t="s">
        <v>536</v>
      </c>
      <c r="F127" s="171" t="s">
        <v>537</v>
      </c>
      <c r="G127" s="172" t="s">
        <v>434</v>
      </c>
      <c r="H127" s="173">
        <v>43.424999999999997</v>
      </c>
      <c r="I127" s="174"/>
      <c r="J127" s="174">
        <v>0</v>
      </c>
      <c r="K127" s="171" t="s">
        <v>150</v>
      </c>
      <c r="L127" s="175"/>
      <c r="M127" s="176" t="s">
        <v>5</v>
      </c>
      <c r="N127" s="177" t="s">
        <v>45</v>
      </c>
      <c r="O127" s="148">
        <v>0</v>
      </c>
      <c r="P127" s="148">
        <f>O127*H127</f>
        <v>0</v>
      </c>
      <c r="Q127" s="148">
        <v>1E-3</v>
      </c>
      <c r="R127" s="148">
        <f>Q127*H127</f>
        <v>4.3424999999999998E-2</v>
      </c>
      <c r="S127" s="148">
        <v>0</v>
      </c>
      <c r="T127" s="149">
        <f>S127*H127</f>
        <v>0</v>
      </c>
      <c r="AR127" s="22" t="s">
        <v>195</v>
      </c>
      <c r="AT127" s="22" t="s">
        <v>268</v>
      </c>
      <c r="AU127" s="22" t="s">
        <v>152</v>
      </c>
      <c r="AY127" s="22" t="s">
        <v>143</v>
      </c>
      <c r="BE127" s="150">
        <f>IF(N127="základní",J127,0)</f>
        <v>0</v>
      </c>
      <c r="BF127" s="150">
        <f>IF(N127="snížená",J127,0)</f>
        <v>0</v>
      </c>
      <c r="BG127" s="150">
        <f>IF(N127="zákl. přenesená",J127,0)</f>
        <v>0</v>
      </c>
      <c r="BH127" s="150">
        <f>IF(N127="sníž. přenesená",J127,0)</f>
        <v>0</v>
      </c>
      <c r="BI127" s="150">
        <f>IF(N127="nulová",J127,0)</f>
        <v>0</v>
      </c>
      <c r="BJ127" s="22" t="s">
        <v>82</v>
      </c>
      <c r="BK127" s="150">
        <f>ROUND(I127*H127,2)</f>
        <v>0</v>
      </c>
      <c r="BL127" s="22" t="s">
        <v>151</v>
      </c>
      <c r="BM127" s="22" t="s">
        <v>538</v>
      </c>
    </row>
    <row r="128" spans="2:65" s="1" customFormat="1" ht="148.5">
      <c r="B128" s="36"/>
      <c r="D128" s="152" t="s">
        <v>466</v>
      </c>
      <c r="F128" s="181" t="s">
        <v>539</v>
      </c>
      <c r="L128" s="36"/>
      <c r="M128" s="182"/>
      <c r="T128" s="61"/>
      <c r="AT128" s="22" t="s">
        <v>466</v>
      </c>
      <c r="AU128" s="22" t="s">
        <v>152</v>
      </c>
    </row>
    <row r="129" spans="2:65" s="12" customFormat="1">
      <c r="B129" s="157"/>
      <c r="D129" s="152" t="s">
        <v>154</v>
      </c>
      <c r="E129" s="158" t="s">
        <v>5</v>
      </c>
      <c r="F129" s="159" t="s">
        <v>540</v>
      </c>
      <c r="H129" s="160">
        <v>43.424999999999997</v>
      </c>
      <c r="L129" s="157"/>
      <c r="M129" s="161"/>
      <c r="T129" s="162"/>
      <c r="AT129" s="158" t="s">
        <v>154</v>
      </c>
      <c r="AU129" s="158" t="s">
        <v>152</v>
      </c>
      <c r="AV129" s="12" t="s">
        <v>84</v>
      </c>
      <c r="AW129" s="12" t="s">
        <v>38</v>
      </c>
      <c r="AX129" s="12" t="s">
        <v>82</v>
      </c>
      <c r="AY129" s="158" t="s">
        <v>143</v>
      </c>
    </row>
    <row r="130" spans="2:65" s="1" customFormat="1" ht="16.5" customHeight="1">
      <c r="B130" s="139"/>
      <c r="C130" s="140" t="s">
        <v>10</v>
      </c>
      <c r="D130" s="140" t="s">
        <v>146</v>
      </c>
      <c r="E130" s="141" t="s">
        <v>541</v>
      </c>
      <c r="F130" s="142" t="s">
        <v>542</v>
      </c>
      <c r="G130" s="143" t="s">
        <v>149</v>
      </c>
      <c r="H130" s="144">
        <v>15636</v>
      </c>
      <c r="I130" s="145"/>
      <c r="J130" s="145">
        <v>0</v>
      </c>
      <c r="K130" s="142" t="s">
        <v>150</v>
      </c>
      <c r="L130" s="36"/>
      <c r="M130" s="146" t="s">
        <v>5</v>
      </c>
      <c r="N130" s="147" t="s">
        <v>45</v>
      </c>
      <c r="O130" s="148">
        <v>1.0999999999999999E-2</v>
      </c>
      <c r="P130" s="148">
        <f>O130*H130</f>
        <v>171.99599999999998</v>
      </c>
      <c r="Q130" s="148">
        <v>0</v>
      </c>
      <c r="R130" s="148">
        <f>Q130*H130</f>
        <v>0</v>
      </c>
      <c r="S130" s="148">
        <v>0</v>
      </c>
      <c r="T130" s="149">
        <f>S130*H130</f>
        <v>0</v>
      </c>
      <c r="AR130" s="22" t="s">
        <v>151</v>
      </c>
      <c r="AT130" s="22" t="s">
        <v>146</v>
      </c>
      <c r="AU130" s="22" t="s">
        <v>152</v>
      </c>
      <c r="AY130" s="22" t="s">
        <v>143</v>
      </c>
      <c r="BE130" s="150">
        <f>IF(N130="základní",J130,0)</f>
        <v>0</v>
      </c>
      <c r="BF130" s="150">
        <f>IF(N130="snížená",J130,0)</f>
        <v>0</v>
      </c>
      <c r="BG130" s="150">
        <f>IF(N130="zákl. přenesená",J130,0)</f>
        <v>0</v>
      </c>
      <c r="BH130" s="150">
        <f>IF(N130="sníž. přenesená",J130,0)</f>
        <v>0</v>
      </c>
      <c r="BI130" s="150">
        <f>IF(N130="nulová",J130,0)</f>
        <v>0</v>
      </c>
      <c r="BJ130" s="22" t="s">
        <v>82</v>
      </c>
      <c r="BK130" s="150">
        <f>ROUND(I130*H130,2)</f>
        <v>0</v>
      </c>
      <c r="BL130" s="22" t="s">
        <v>151</v>
      </c>
      <c r="BM130" s="22" t="s">
        <v>543</v>
      </c>
    </row>
    <row r="131" spans="2:65" s="1" customFormat="1" ht="40.5">
      <c r="B131" s="36"/>
      <c r="D131" s="152" t="s">
        <v>466</v>
      </c>
      <c r="F131" s="181" t="s">
        <v>544</v>
      </c>
      <c r="L131" s="36"/>
      <c r="M131" s="182"/>
      <c r="T131" s="61"/>
      <c r="AT131" s="22" t="s">
        <v>466</v>
      </c>
      <c r="AU131" s="22" t="s">
        <v>152</v>
      </c>
    </row>
    <row r="132" spans="2:65" s="12" customFormat="1">
      <c r="B132" s="157"/>
      <c r="D132" s="152" t="s">
        <v>154</v>
      </c>
      <c r="E132" s="158" t="s">
        <v>5</v>
      </c>
      <c r="F132" s="159" t="s">
        <v>545</v>
      </c>
      <c r="H132" s="160">
        <v>15636</v>
      </c>
      <c r="L132" s="157"/>
      <c r="M132" s="161"/>
      <c r="T132" s="162"/>
      <c r="AT132" s="158" t="s">
        <v>154</v>
      </c>
      <c r="AU132" s="158" t="s">
        <v>152</v>
      </c>
      <c r="AV132" s="12" t="s">
        <v>84</v>
      </c>
      <c r="AW132" s="12" t="s">
        <v>38</v>
      </c>
      <c r="AX132" s="12" t="s">
        <v>82</v>
      </c>
      <c r="AY132" s="158" t="s">
        <v>143</v>
      </c>
    </row>
    <row r="133" spans="2:65" s="10" customFormat="1" ht="22.35" customHeight="1">
      <c r="B133" s="128"/>
      <c r="D133" s="129" t="s">
        <v>73</v>
      </c>
      <c r="E133" s="137" t="s">
        <v>546</v>
      </c>
      <c r="F133" s="137" t="s">
        <v>547</v>
      </c>
      <c r="J133" s="138">
        <f>J134+J135+J136+J137+J138+J139+J140+J141+J142+J143+J145+J144+J146+J147+J148+J149+J150+J151+J152+J153+J154+J156+J158+J159+J161+J162+J163+J164+J165+J168+J170+J172+J173</f>
        <v>0</v>
      </c>
      <c r="L133" s="128"/>
      <c r="M133" s="132"/>
      <c r="P133" s="133">
        <f>SUM(P134:P173)</f>
        <v>889.47826299999997</v>
      </c>
      <c r="R133" s="133">
        <f>SUM(R134:R173)</f>
        <v>109.78248000000001</v>
      </c>
      <c r="T133" s="134">
        <f>SUM(T134:T173)</f>
        <v>0</v>
      </c>
      <c r="AR133" s="129" t="s">
        <v>82</v>
      </c>
      <c r="AT133" s="135" t="s">
        <v>73</v>
      </c>
      <c r="AU133" s="135" t="s">
        <v>84</v>
      </c>
      <c r="AY133" s="129" t="s">
        <v>143</v>
      </c>
      <c r="BK133" s="136">
        <f>SUM(BK134:BK173)</f>
        <v>0</v>
      </c>
    </row>
    <row r="134" spans="2:65" s="1" customFormat="1" ht="25.5" customHeight="1">
      <c r="B134" s="139"/>
      <c r="C134" s="140" t="s">
        <v>279</v>
      </c>
      <c r="D134" s="140" t="s">
        <v>146</v>
      </c>
      <c r="E134" s="141" t="s">
        <v>548</v>
      </c>
      <c r="F134" s="142" t="s">
        <v>549</v>
      </c>
      <c r="G134" s="143" t="s">
        <v>263</v>
      </c>
      <c r="H134" s="144">
        <v>33</v>
      </c>
      <c r="I134" s="145"/>
      <c r="J134" s="145">
        <v>0</v>
      </c>
      <c r="K134" s="142" t="s">
        <v>150</v>
      </c>
      <c r="L134" s="36"/>
      <c r="M134" s="146" t="s">
        <v>5</v>
      </c>
      <c r="N134" s="147" t="s">
        <v>45</v>
      </c>
      <c r="O134" s="148">
        <v>0.14099999999999999</v>
      </c>
      <c r="P134" s="148">
        <f t="shared" ref="P134:P154" si="0">O134*H134</f>
        <v>4.6529999999999996</v>
      </c>
      <c r="Q134" s="148">
        <v>0</v>
      </c>
      <c r="R134" s="148">
        <f t="shared" ref="R134:R154" si="1">Q134*H134</f>
        <v>0</v>
      </c>
      <c r="S134" s="148">
        <v>0</v>
      </c>
      <c r="T134" s="149">
        <f t="shared" ref="T134:T154" si="2">S134*H134</f>
        <v>0</v>
      </c>
      <c r="AR134" s="22" t="s">
        <v>151</v>
      </c>
      <c r="AT134" s="22" t="s">
        <v>146</v>
      </c>
      <c r="AU134" s="22" t="s">
        <v>152</v>
      </c>
      <c r="AY134" s="22" t="s">
        <v>143</v>
      </c>
      <c r="BE134" s="150">
        <f t="shared" ref="BE134:BE154" si="3">IF(N134="základní",J134,0)</f>
        <v>0</v>
      </c>
      <c r="BF134" s="150">
        <f t="shared" ref="BF134:BF154" si="4">IF(N134="snížená",J134,0)</f>
        <v>0</v>
      </c>
      <c r="BG134" s="150">
        <f t="shared" ref="BG134:BG154" si="5">IF(N134="zákl. přenesená",J134,0)</f>
        <v>0</v>
      </c>
      <c r="BH134" s="150">
        <f t="shared" ref="BH134:BH154" si="6">IF(N134="sníž. přenesená",J134,0)</f>
        <v>0</v>
      </c>
      <c r="BI134" s="150">
        <f t="shared" ref="BI134:BI154" si="7">IF(N134="nulová",J134,0)</f>
        <v>0</v>
      </c>
      <c r="BJ134" s="22" t="s">
        <v>82</v>
      </c>
      <c r="BK134" s="150">
        <f t="shared" ref="BK134:BK154" si="8">ROUND(I134*H134,2)</f>
        <v>0</v>
      </c>
      <c r="BL134" s="22" t="s">
        <v>151</v>
      </c>
      <c r="BM134" s="22" t="s">
        <v>550</v>
      </c>
    </row>
    <row r="135" spans="2:65" s="1" customFormat="1" ht="25.5" customHeight="1">
      <c r="B135" s="139"/>
      <c r="C135" s="140" t="s">
        <v>284</v>
      </c>
      <c r="D135" s="140" t="s">
        <v>146</v>
      </c>
      <c r="E135" s="141" t="s">
        <v>551</v>
      </c>
      <c r="F135" s="142" t="s">
        <v>552</v>
      </c>
      <c r="G135" s="143" t="s">
        <v>263</v>
      </c>
      <c r="H135" s="144">
        <v>33</v>
      </c>
      <c r="I135" s="145"/>
      <c r="J135" s="145">
        <v>0</v>
      </c>
      <c r="K135" s="142" t="s">
        <v>150</v>
      </c>
      <c r="L135" s="36"/>
      <c r="M135" s="146" t="s">
        <v>5</v>
      </c>
      <c r="N135" s="147" t="s">
        <v>45</v>
      </c>
      <c r="O135" s="148">
        <v>3.0950000000000002</v>
      </c>
      <c r="P135" s="148">
        <f t="shared" si="0"/>
        <v>102.13500000000001</v>
      </c>
      <c r="Q135" s="148">
        <v>0</v>
      </c>
      <c r="R135" s="148">
        <f t="shared" si="1"/>
        <v>0</v>
      </c>
      <c r="S135" s="148">
        <v>0</v>
      </c>
      <c r="T135" s="149">
        <f t="shared" si="2"/>
        <v>0</v>
      </c>
      <c r="AR135" s="22" t="s">
        <v>151</v>
      </c>
      <c r="AT135" s="22" t="s">
        <v>146</v>
      </c>
      <c r="AU135" s="22" t="s">
        <v>152</v>
      </c>
      <c r="AY135" s="22" t="s">
        <v>143</v>
      </c>
      <c r="BE135" s="150">
        <f t="shared" si="3"/>
        <v>0</v>
      </c>
      <c r="BF135" s="150">
        <f t="shared" si="4"/>
        <v>0</v>
      </c>
      <c r="BG135" s="150">
        <f t="shared" si="5"/>
        <v>0</v>
      </c>
      <c r="BH135" s="150">
        <f t="shared" si="6"/>
        <v>0</v>
      </c>
      <c r="BI135" s="150">
        <f t="shared" si="7"/>
        <v>0</v>
      </c>
      <c r="BJ135" s="22" t="s">
        <v>82</v>
      </c>
      <c r="BK135" s="150">
        <f t="shared" si="8"/>
        <v>0</v>
      </c>
      <c r="BL135" s="22" t="s">
        <v>151</v>
      </c>
      <c r="BM135" s="22" t="s">
        <v>553</v>
      </c>
    </row>
    <row r="136" spans="2:65" s="1" customFormat="1" ht="16.5" customHeight="1">
      <c r="B136" s="139"/>
      <c r="C136" s="169" t="s">
        <v>291</v>
      </c>
      <c r="D136" s="169" t="s">
        <v>268</v>
      </c>
      <c r="E136" s="170" t="s">
        <v>554</v>
      </c>
      <c r="F136" s="171" t="s">
        <v>555</v>
      </c>
      <c r="G136" s="172" t="s">
        <v>263</v>
      </c>
      <c r="H136" s="173">
        <v>1</v>
      </c>
      <c r="I136" s="174"/>
      <c r="J136" s="145">
        <v>0</v>
      </c>
      <c r="K136" s="171" t="s">
        <v>5</v>
      </c>
      <c r="L136" s="175"/>
      <c r="M136" s="176" t="s">
        <v>5</v>
      </c>
      <c r="N136" s="177" t="s">
        <v>45</v>
      </c>
      <c r="O136" s="148">
        <v>0</v>
      </c>
      <c r="P136" s="148">
        <f t="shared" si="0"/>
        <v>0</v>
      </c>
      <c r="Q136" s="148">
        <v>0</v>
      </c>
      <c r="R136" s="148">
        <f t="shared" si="1"/>
        <v>0</v>
      </c>
      <c r="S136" s="148">
        <v>0</v>
      </c>
      <c r="T136" s="149">
        <f t="shared" si="2"/>
        <v>0</v>
      </c>
      <c r="AR136" s="22" t="s">
        <v>195</v>
      </c>
      <c r="AT136" s="22" t="s">
        <v>268</v>
      </c>
      <c r="AU136" s="22" t="s">
        <v>152</v>
      </c>
      <c r="AY136" s="22" t="s">
        <v>143</v>
      </c>
      <c r="BE136" s="150">
        <f t="shared" si="3"/>
        <v>0</v>
      </c>
      <c r="BF136" s="150">
        <f t="shared" si="4"/>
        <v>0</v>
      </c>
      <c r="BG136" s="150">
        <f t="shared" si="5"/>
        <v>0</v>
      </c>
      <c r="BH136" s="150">
        <f t="shared" si="6"/>
        <v>0</v>
      </c>
      <c r="BI136" s="150">
        <f t="shared" si="7"/>
        <v>0</v>
      </c>
      <c r="BJ136" s="22" t="s">
        <v>82</v>
      </c>
      <c r="BK136" s="150">
        <f t="shared" si="8"/>
        <v>0</v>
      </c>
      <c r="BL136" s="22" t="s">
        <v>151</v>
      </c>
      <c r="BM136" s="22" t="s">
        <v>556</v>
      </c>
    </row>
    <row r="137" spans="2:65" s="1" customFormat="1" ht="16.5" customHeight="1">
      <c r="B137" s="139"/>
      <c r="C137" s="169" t="s">
        <v>297</v>
      </c>
      <c r="D137" s="169" t="s">
        <v>268</v>
      </c>
      <c r="E137" s="170" t="s">
        <v>557</v>
      </c>
      <c r="F137" s="171" t="s">
        <v>558</v>
      </c>
      <c r="G137" s="172" t="s">
        <v>263</v>
      </c>
      <c r="H137" s="173">
        <v>2</v>
      </c>
      <c r="I137" s="174"/>
      <c r="J137" s="145">
        <v>0</v>
      </c>
      <c r="K137" s="171" t="s">
        <v>5</v>
      </c>
      <c r="L137" s="175"/>
      <c r="M137" s="176" t="s">
        <v>5</v>
      </c>
      <c r="N137" s="177" t="s">
        <v>45</v>
      </c>
      <c r="O137" s="148">
        <v>0</v>
      </c>
      <c r="P137" s="148">
        <f t="shared" si="0"/>
        <v>0</v>
      </c>
      <c r="Q137" s="148">
        <v>0</v>
      </c>
      <c r="R137" s="148">
        <f t="shared" si="1"/>
        <v>0</v>
      </c>
      <c r="S137" s="148">
        <v>0</v>
      </c>
      <c r="T137" s="149">
        <f t="shared" si="2"/>
        <v>0</v>
      </c>
      <c r="AR137" s="22" t="s">
        <v>195</v>
      </c>
      <c r="AT137" s="22" t="s">
        <v>268</v>
      </c>
      <c r="AU137" s="22" t="s">
        <v>152</v>
      </c>
      <c r="AY137" s="22" t="s">
        <v>143</v>
      </c>
      <c r="BE137" s="150">
        <f t="shared" si="3"/>
        <v>0</v>
      </c>
      <c r="BF137" s="150">
        <f t="shared" si="4"/>
        <v>0</v>
      </c>
      <c r="BG137" s="150">
        <f t="shared" si="5"/>
        <v>0</v>
      </c>
      <c r="BH137" s="150">
        <f t="shared" si="6"/>
        <v>0</v>
      </c>
      <c r="BI137" s="150">
        <f t="shared" si="7"/>
        <v>0</v>
      </c>
      <c r="BJ137" s="22" t="s">
        <v>82</v>
      </c>
      <c r="BK137" s="150">
        <f t="shared" si="8"/>
        <v>0</v>
      </c>
      <c r="BL137" s="22" t="s">
        <v>151</v>
      </c>
      <c r="BM137" s="22" t="s">
        <v>559</v>
      </c>
    </row>
    <row r="138" spans="2:65" s="1" customFormat="1" ht="16.5" customHeight="1">
      <c r="B138" s="139"/>
      <c r="C138" s="169" t="s">
        <v>301</v>
      </c>
      <c r="D138" s="169" t="s">
        <v>268</v>
      </c>
      <c r="E138" s="170" t="s">
        <v>560</v>
      </c>
      <c r="F138" s="171" t="s">
        <v>561</v>
      </c>
      <c r="G138" s="172" t="s">
        <v>263</v>
      </c>
      <c r="H138" s="173">
        <v>3</v>
      </c>
      <c r="I138" s="174"/>
      <c r="J138" s="145">
        <v>0</v>
      </c>
      <c r="K138" s="171" t="s">
        <v>5</v>
      </c>
      <c r="L138" s="175"/>
      <c r="M138" s="176" t="s">
        <v>5</v>
      </c>
      <c r="N138" s="177" t="s">
        <v>45</v>
      </c>
      <c r="O138" s="148">
        <v>0</v>
      </c>
      <c r="P138" s="148">
        <f t="shared" si="0"/>
        <v>0</v>
      </c>
      <c r="Q138" s="148">
        <v>0</v>
      </c>
      <c r="R138" s="148">
        <f t="shared" si="1"/>
        <v>0</v>
      </c>
      <c r="S138" s="148">
        <v>0</v>
      </c>
      <c r="T138" s="149">
        <f t="shared" si="2"/>
        <v>0</v>
      </c>
      <c r="AR138" s="22" t="s">
        <v>195</v>
      </c>
      <c r="AT138" s="22" t="s">
        <v>268</v>
      </c>
      <c r="AU138" s="22" t="s">
        <v>152</v>
      </c>
      <c r="AY138" s="22" t="s">
        <v>143</v>
      </c>
      <c r="BE138" s="150">
        <f t="shared" si="3"/>
        <v>0</v>
      </c>
      <c r="BF138" s="150">
        <f t="shared" si="4"/>
        <v>0</v>
      </c>
      <c r="BG138" s="150">
        <f t="shared" si="5"/>
        <v>0</v>
      </c>
      <c r="BH138" s="150">
        <f t="shared" si="6"/>
        <v>0</v>
      </c>
      <c r="BI138" s="150">
        <f t="shared" si="7"/>
        <v>0</v>
      </c>
      <c r="BJ138" s="22" t="s">
        <v>82</v>
      </c>
      <c r="BK138" s="150">
        <f t="shared" si="8"/>
        <v>0</v>
      </c>
      <c r="BL138" s="22" t="s">
        <v>151</v>
      </c>
      <c r="BM138" s="22" t="s">
        <v>562</v>
      </c>
    </row>
    <row r="139" spans="2:65" s="1" customFormat="1" ht="16.5" customHeight="1">
      <c r="B139" s="139"/>
      <c r="C139" s="169" t="s">
        <v>307</v>
      </c>
      <c r="D139" s="169" t="s">
        <v>268</v>
      </c>
      <c r="E139" s="170" t="s">
        <v>563</v>
      </c>
      <c r="F139" s="171" t="s">
        <v>564</v>
      </c>
      <c r="G139" s="172" t="s">
        <v>263</v>
      </c>
      <c r="H139" s="173">
        <v>2</v>
      </c>
      <c r="I139" s="174"/>
      <c r="J139" s="145">
        <v>0</v>
      </c>
      <c r="K139" s="171" t="s">
        <v>5</v>
      </c>
      <c r="L139" s="175"/>
      <c r="M139" s="176" t="s">
        <v>5</v>
      </c>
      <c r="N139" s="177" t="s">
        <v>45</v>
      </c>
      <c r="O139" s="148">
        <v>0</v>
      </c>
      <c r="P139" s="148">
        <f t="shared" si="0"/>
        <v>0</v>
      </c>
      <c r="Q139" s="148">
        <v>0</v>
      </c>
      <c r="R139" s="148">
        <f t="shared" si="1"/>
        <v>0</v>
      </c>
      <c r="S139" s="148">
        <v>0</v>
      </c>
      <c r="T139" s="149">
        <f t="shared" si="2"/>
        <v>0</v>
      </c>
      <c r="AR139" s="22" t="s">
        <v>195</v>
      </c>
      <c r="AT139" s="22" t="s">
        <v>268</v>
      </c>
      <c r="AU139" s="22" t="s">
        <v>152</v>
      </c>
      <c r="AY139" s="22" t="s">
        <v>143</v>
      </c>
      <c r="BE139" s="150">
        <f t="shared" si="3"/>
        <v>0</v>
      </c>
      <c r="BF139" s="150">
        <f t="shared" si="4"/>
        <v>0</v>
      </c>
      <c r="BG139" s="150">
        <f t="shared" si="5"/>
        <v>0</v>
      </c>
      <c r="BH139" s="150">
        <f t="shared" si="6"/>
        <v>0</v>
      </c>
      <c r="BI139" s="150">
        <f t="shared" si="7"/>
        <v>0</v>
      </c>
      <c r="BJ139" s="22" t="s">
        <v>82</v>
      </c>
      <c r="BK139" s="150">
        <f t="shared" si="8"/>
        <v>0</v>
      </c>
      <c r="BL139" s="22" t="s">
        <v>151</v>
      </c>
      <c r="BM139" s="22" t="s">
        <v>565</v>
      </c>
    </row>
    <row r="140" spans="2:65" s="1" customFormat="1" ht="16.5" customHeight="1">
      <c r="B140" s="139"/>
      <c r="C140" s="169" t="s">
        <v>314</v>
      </c>
      <c r="D140" s="169" t="s">
        <v>268</v>
      </c>
      <c r="E140" s="170" t="s">
        <v>566</v>
      </c>
      <c r="F140" s="171" t="s">
        <v>567</v>
      </c>
      <c r="G140" s="172" t="s">
        <v>263</v>
      </c>
      <c r="H140" s="173">
        <v>1</v>
      </c>
      <c r="I140" s="174"/>
      <c r="J140" s="145">
        <v>0</v>
      </c>
      <c r="K140" s="171" t="s">
        <v>5</v>
      </c>
      <c r="L140" s="175"/>
      <c r="M140" s="176" t="s">
        <v>5</v>
      </c>
      <c r="N140" s="177" t="s">
        <v>45</v>
      </c>
      <c r="O140" s="148">
        <v>0</v>
      </c>
      <c r="P140" s="148">
        <f t="shared" si="0"/>
        <v>0</v>
      </c>
      <c r="Q140" s="148">
        <v>0</v>
      </c>
      <c r="R140" s="148">
        <f t="shared" si="1"/>
        <v>0</v>
      </c>
      <c r="S140" s="148">
        <v>0</v>
      </c>
      <c r="T140" s="149">
        <f t="shared" si="2"/>
        <v>0</v>
      </c>
      <c r="AR140" s="22" t="s">
        <v>195</v>
      </c>
      <c r="AT140" s="22" t="s">
        <v>268</v>
      </c>
      <c r="AU140" s="22" t="s">
        <v>152</v>
      </c>
      <c r="AY140" s="22" t="s">
        <v>143</v>
      </c>
      <c r="BE140" s="150">
        <f t="shared" si="3"/>
        <v>0</v>
      </c>
      <c r="BF140" s="150">
        <f t="shared" si="4"/>
        <v>0</v>
      </c>
      <c r="BG140" s="150">
        <f t="shared" si="5"/>
        <v>0</v>
      </c>
      <c r="BH140" s="150">
        <f t="shared" si="6"/>
        <v>0</v>
      </c>
      <c r="BI140" s="150">
        <f t="shared" si="7"/>
        <v>0</v>
      </c>
      <c r="BJ140" s="22" t="s">
        <v>82</v>
      </c>
      <c r="BK140" s="150">
        <f t="shared" si="8"/>
        <v>0</v>
      </c>
      <c r="BL140" s="22" t="s">
        <v>151</v>
      </c>
      <c r="BM140" s="22" t="s">
        <v>568</v>
      </c>
    </row>
    <row r="141" spans="2:65" s="1" customFormat="1" ht="16.5" customHeight="1">
      <c r="B141" s="139"/>
      <c r="C141" s="169" t="s">
        <v>322</v>
      </c>
      <c r="D141" s="169" t="s">
        <v>268</v>
      </c>
      <c r="E141" s="170" t="s">
        <v>569</v>
      </c>
      <c r="F141" s="171" t="s">
        <v>570</v>
      </c>
      <c r="G141" s="172" t="s">
        <v>263</v>
      </c>
      <c r="H141" s="173">
        <v>1</v>
      </c>
      <c r="I141" s="174"/>
      <c r="J141" s="145">
        <v>0</v>
      </c>
      <c r="K141" s="171" t="s">
        <v>5</v>
      </c>
      <c r="L141" s="175"/>
      <c r="M141" s="176" t="s">
        <v>5</v>
      </c>
      <c r="N141" s="177" t="s">
        <v>45</v>
      </c>
      <c r="O141" s="148">
        <v>0</v>
      </c>
      <c r="P141" s="148">
        <f t="shared" si="0"/>
        <v>0</v>
      </c>
      <c r="Q141" s="148">
        <v>0</v>
      </c>
      <c r="R141" s="148">
        <f t="shared" si="1"/>
        <v>0</v>
      </c>
      <c r="S141" s="148">
        <v>0</v>
      </c>
      <c r="T141" s="149">
        <f t="shared" si="2"/>
        <v>0</v>
      </c>
      <c r="AR141" s="22" t="s">
        <v>195</v>
      </c>
      <c r="AT141" s="22" t="s">
        <v>268</v>
      </c>
      <c r="AU141" s="22" t="s">
        <v>152</v>
      </c>
      <c r="AY141" s="22" t="s">
        <v>143</v>
      </c>
      <c r="BE141" s="150">
        <f t="shared" si="3"/>
        <v>0</v>
      </c>
      <c r="BF141" s="150">
        <f t="shared" si="4"/>
        <v>0</v>
      </c>
      <c r="BG141" s="150">
        <f t="shared" si="5"/>
        <v>0</v>
      </c>
      <c r="BH141" s="150">
        <f t="shared" si="6"/>
        <v>0</v>
      </c>
      <c r="BI141" s="150">
        <f t="shared" si="7"/>
        <v>0</v>
      </c>
      <c r="BJ141" s="22" t="s">
        <v>82</v>
      </c>
      <c r="BK141" s="150">
        <f t="shared" si="8"/>
        <v>0</v>
      </c>
      <c r="BL141" s="22" t="s">
        <v>151</v>
      </c>
      <c r="BM141" s="22" t="s">
        <v>571</v>
      </c>
    </row>
    <row r="142" spans="2:65" s="1" customFormat="1" ht="16.5" customHeight="1">
      <c r="B142" s="139"/>
      <c r="C142" s="169" t="s">
        <v>328</v>
      </c>
      <c r="D142" s="169" t="s">
        <v>268</v>
      </c>
      <c r="E142" s="170" t="s">
        <v>572</v>
      </c>
      <c r="F142" s="171" t="s">
        <v>573</v>
      </c>
      <c r="G142" s="172" t="s">
        <v>263</v>
      </c>
      <c r="H142" s="173">
        <v>1</v>
      </c>
      <c r="I142" s="174"/>
      <c r="J142" s="145">
        <v>0</v>
      </c>
      <c r="K142" s="171" t="s">
        <v>5</v>
      </c>
      <c r="L142" s="175"/>
      <c r="M142" s="176" t="s">
        <v>5</v>
      </c>
      <c r="N142" s="177" t="s">
        <v>45</v>
      </c>
      <c r="O142" s="148">
        <v>0</v>
      </c>
      <c r="P142" s="148">
        <f t="shared" si="0"/>
        <v>0</v>
      </c>
      <c r="Q142" s="148">
        <v>0</v>
      </c>
      <c r="R142" s="148">
        <f t="shared" si="1"/>
        <v>0</v>
      </c>
      <c r="S142" s="148">
        <v>0</v>
      </c>
      <c r="T142" s="149">
        <f t="shared" si="2"/>
        <v>0</v>
      </c>
      <c r="AR142" s="22" t="s">
        <v>195</v>
      </c>
      <c r="AT142" s="22" t="s">
        <v>268</v>
      </c>
      <c r="AU142" s="22" t="s">
        <v>152</v>
      </c>
      <c r="AY142" s="22" t="s">
        <v>143</v>
      </c>
      <c r="BE142" s="150">
        <f t="shared" si="3"/>
        <v>0</v>
      </c>
      <c r="BF142" s="150">
        <f t="shared" si="4"/>
        <v>0</v>
      </c>
      <c r="BG142" s="150">
        <f t="shared" si="5"/>
        <v>0</v>
      </c>
      <c r="BH142" s="150">
        <f t="shared" si="6"/>
        <v>0</v>
      </c>
      <c r="BI142" s="150">
        <f t="shared" si="7"/>
        <v>0</v>
      </c>
      <c r="BJ142" s="22" t="s">
        <v>82</v>
      </c>
      <c r="BK142" s="150">
        <f t="shared" si="8"/>
        <v>0</v>
      </c>
      <c r="BL142" s="22" t="s">
        <v>151</v>
      </c>
      <c r="BM142" s="22" t="s">
        <v>574</v>
      </c>
    </row>
    <row r="143" spans="2:65" s="1" customFormat="1" ht="16.5" customHeight="1">
      <c r="B143" s="139"/>
      <c r="C143" s="169" t="s">
        <v>334</v>
      </c>
      <c r="D143" s="169" t="s">
        <v>268</v>
      </c>
      <c r="E143" s="170" t="s">
        <v>575</v>
      </c>
      <c r="F143" s="171" t="s">
        <v>576</v>
      </c>
      <c r="G143" s="172" t="s">
        <v>263</v>
      </c>
      <c r="H143" s="173">
        <v>1</v>
      </c>
      <c r="I143" s="174"/>
      <c r="J143" s="145">
        <v>0</v>
      </c>
      <c r="K143" s="171" t="s">
        <v>5</v>
      </c>
      <c r="L143" s="175"/>
      <c r="M143" s="176" t="s">
        <v>5</v>
      </c>
      <c r="N143" s="177" t="s">
        <v>45</v>
      </c>
      <c r="O143" s="148">
        <v>0</v>
      </c>
      <c r="P143" s="148">
        <f t="shared" si="0"/>
        <v>0</v>
      </c>
      <c r="Q143" s="148">
        <v>0</v>
      </c>
      <c r="R143" s="148">
        <f t="shared" si="1"/>
        <v>0</v>
      </c>
      <c r="S143" s="148">
        <v>0</v>
      </c>
      <c r="T143" s="149">
        <f t="shared" si="2"/>
        <v>0</v>
      </c>
      <c r="AR143" s="22" t="s">
        <v>195</v>
      </c>
      <c r="AT143" s="22" t="s">
        <v>268</v>
      </c>
      <c r="AU143" s="22" t="s">
        <v>152</v>
      </c>
      <c r="AY143" s="22" t="s">
        <v>143</v>
      </c>
      <c r="BE143" s="150">
        <f t="shared" si="3"/>
        <v>0</v>
      </c>
      <c r="BF143" s="150">
        <f t="shared" si="4"/>
        <v>0</v>
      </c>
      <c r="BG143" s="150">
        <f t="shared" si="5"/>
        <v>0</v>
      </c>
      <c r="BH143" s="150">
        <f t="shared" si="6"/>
        <v>0</v>
      </c>
      <c r="BI143" s="150">
        <f t="shared" si="7"/>
        <v>0</v>
      </c>
      <c r="BJ143" s="22" t="s">
        <v>82</v>
      </c>
      <c r="BK143" s="150">
        <f t="shared" si="8"/>
        <v>0</v>
      </c>
      <c r="BL143" s="22" t="s">
        <v>151</v>
      </c>
      <c r="BM143" s="22" t="s">
        <v>577</v>
      </c>
    </row>
    <row r="144" spans="2:65" s="1" customFormat="1" ht="16.5" customHeight="1">
      <c r="B144" s="139"/>
      <c r="C144" s="169" t="s">
        <v>340</v>
      </c>
      <c r="D144" s="169" t="s">
        <v>268</v>
      </c>
      <c r="E144" s="170" t="s">
        <v>578</v>
      </c>
      <c r="F144" s="171" t="s">
        <v>579</v>
      </c>
      <c r="G144" s="172" t="s">
        <v>263</v>
      </c>
      <c r="H144" s="173">
        <v>3</v>
      </c>
      <c r="I144" s="174"/>
      <c r="J144" s="145">
        <v>0</v>
      </c>
      <c r="K144" s="171" t="s">
        <v>5</v>
      </c>
      <c r="L144" s="175"/>
      <c r="M144" s="176" t="s">
        <v>5</v>
      </c>
      <c r="N144" s="177" t="s">
        <v>45</v>
      </c>
      <c r="O144" s="148">
        <v>0</v>
      </c>
      <c r="P144" s="148">
        <f t="shared" si="0"/>
        <v>0</v>
      </c>
      <c r="Q144" s="148">
        <v>0</v>
      </c>
      <c r="R144" s="148">
        <f t="shared" si="1"/>
        <v>0</v>
      </c>
      <c r="S144" s="148">
        <v>0</v>
      </c>
      <c r="T144" s="149">
        <f t="shared" si="2"/>
        <v>0</v>
      </c>
      <c r="AR144" s="22" t="s">
        <v>195</v>
      </c>
      <c r="AT144" s="22" t="s">
        <v>268</v>
      </c>
      <c r="AU144" s="22" t="s">
        <v>152</v>
      </c>
      <c r="AY144" s="22" t="s">
        <v>143</v>
      </c>
      <c r="BE144" s="150">
        <f t="shared" si="3"/>
        <v>0</v>
      </c>
      <c r="BF144" s="150">
        <f t="shared" si="4"/>
        <v>0</v>
      </c>
      <c r="BG144" s="150">
        <f t="shared" si="5"/>
        <v>0</v>
      </c>
      <c r="BH144" s="150">
        <f t="shared" si="6"/>
        <v>0</v>
      </c>
      <c r="BI144" s="150">
        <f t="shared" si="7"/>
        <v>0</v>
      </c>
      <c r="BJ144" s="22" t="s">
        <v>82</v>
      </c>
      <c r="BK144" s="150">
        <f t="shared" si="8"/>
        <v>0</v>
      </c>
      <c r="BL144" s="22" t="s">
        <v>151</v>
      </c>
      <c r="BM144" s="22" t="s">
        <v>580</v>
      </c>
    </row>
    <row r="145" spans="2:65" s="1" customFormat="1" ht="16.5" customHeight="1">
      <c r="B145" s="139"/>
      <c r="C145" s="169" t="s">
        <v>346</v>
      </c>
      <c r="D145" s="169" t="s">
        <v>268</v>
      </c>
      <c r="E145" s="170" t="s">
        <v>581</v>
      </c>
      <c r="F145" s="171" t="s">
        <v>582</v>
      </c>
      <c r="G145" s="172" t="s">
        <v>263</v>
      </c>
      <c r="H145" s="173">
        <v>3</v>
      </c>
      <c r="I145" s="174"/>
      <c r="J145" s="145">
        <v>0</v>
      </c>
      <c r="K145" s="171" t="s">
        <v>5</v>
      </c>
      <c r="L145" s="175"/>
      <c r="M145" s="176" t="s">
        <v>5</v>
      </c>
      <c r="N145" s="177" t="s">
        <v>45</v>
      </c>
      <c r="O145" s="148">
        <v>0</v>
      </c>
      <c r="P145" s="148">
        <f t="shared" si="0"/>
        <v>0</v>
      </c>
      <c r="Q145" s="148">
        <v>0</v>
      </c>
      <c r="R145" s="148">
        <f t="shared" si="1"/>
        <v>0</v>
      </c>
      <c r="S145" s="148">
        <v>0</v>
      </c>
      <c r="T145" s="149">
        <f t="shared" si="2"/>
        <v>0</v>
      </c>
      <c r="AR145" s="22" t="s">
        <v>195</v>
      </c>
      <c r="AT145" s="22" t="s">
        <v>268</v>
      </c>
      <c r="AU145" s="22" t="s">
        <v>152</v>
      </c>
      <c r="AY145" s="22" t="s">
        <v>143</v>
      </c>
      <c r="BE145" s="150">
        <f t="shared" si="3"/>
        <v>0</v>
      </c>
      <c r="BF145" s="150">
        <f t="shared" si="4"/>
        <v>0</v>
      </c>
      <c r="BG145" s="150">
        <f t="shared" si="5"/>
        <v>0</v>
      </c>
      <c r="BH145" s="150">
        <f t="shared" si="6"/>
        <v>0</v>
      </c>
      <c r="BI145" s="150">
        <f t="shared" si="7"/>
        <v>0</v>
      </c>
      <c r="BJ145" s="22" t="s">
        <v>82</v>
      </c>
      <c r="BK145" s="150">
        <f t="shared" si="8"/>
        <v>0</v>
      </c>
      <c r="BL145" s="22" t="s">
        <v>151</v>
      </c>
      <c r="BM145" s="22" t="s">
        <v>583</v>
      </c>
    </row>
    <row r="146" spans="2:65" s="1" customFormat="1" ht="16.5" customHeight="1">
      <c r="B146" s="139"/>
      <c r="C146" s="169" t="s">
        <v>355</v>
      </c>
      <c r="D146" s="169" t="s">
        <v>268</v>
      </c>
      <c r="E146" s="170" t="s">
        <v>584</v>
      </c>
      <c r="F146" s="171" t="s">
        <v>585</v>
      </c>
      <c r="G146" s="172" t="s">
        <v>263</v>
      </c>
      <c r="H146" s="173">
        <v>4</v>
      </c>
      <c r="I146" s="174"/>
      <c r="J146" s="145">
        <v>0</v>
      </c>
      <c r="K146" s="171" t="s">
        <v>5</v>
      </c>
      <c r="L146" s="175"/>
      <c r="M146" s="176" t="s">
        <v>5</v>
      </c>
      <c r="N146" s="177" t="s">
        <v>45</v>
      </c>
      <c r="O146" s="148">
        <v>0</v>
      </c>
      <c r="P146" s="148">
        <f t="shared" si="0"/>
        <v>0</v>
      </c>
      <c r="Q146" s="148">
        <v>0</v>
      </c>
      <c r="R146" s="148">
        <f t="shared" si="1"/>
        <v>0</v>
      </c>
      <c r="S146" s="148">
        <v>0</v>
      </c>
      <c r="T146" s="149">
        <f t="shared" si="2"/>
        <v>0</v>
      </c>
      <c r="AR146" s="22" t="s">
        <v>195</v>
      </c>
      <c r="AT146" s="22" t="s">
        <v>268</v>
      </c>
      <c r="AU146" s="22" t="s">
        <v>152</v>
      </c>
      <c r="AY146" s="22" t="s">
        <v>143</v>
      </c>
      <c r="BE146" s="150">
        <f t="shared" si="3"/>
        <v>0</v>
      </c>
      <c r="BF146" s="150">
        <f t="shared" si="4"/>
        <v>0</v>
      </c>
      <c r="BG146" s="150">
        <f t="shared" si="5"/>
        <v>0</v>
      </c>
      <c r="BH146" s="150">
        <f t="shared" si="6"/>
        <v>0</v>
      </c>
      <c r="BI146" s="150">
        <f t="shared" si="7"/>
        <v>0</v>
      </c>
      <c r="BJ146" s="22" t="s">
        <v>82</v>
      </c>
      <c r="BK146" s="150">
        <f t="shared" si="8"/>
        <v>0</v>
      </c>
      <c r="BL146" s="22" t="s">
        <v>151</v>
      </c>
      <c r="BM146" s="22" t="s">
        <v>586</v>
      </c>
    </row>
    <row r="147" spans="2:65" s="1" customFormat="1" ht="16.5" customHeight="1">
      <c r="B147" s="139"/>
      <c r="C147" s="169" t="s">
        <v>361</v>
      </c>
      <c r="D147" s="169" t="s">
        <v>268</v>
      </c>
      <c r="E147" s="170" t="s">
        <v>587</v>
      </c>
      <c r="F147" s="171" t="s">
        <v>588</v>
      </c>
      <c r="G147" s="172" t="s">
        <v>263</v>
      </c>
      <c r="H147" s="173">
        <v>2</v>
      </c>
      <c r="I147" s="174"/>
      <c r="J147" s="145">
        <v>0</v>
      </c>
      <c r="K147" s="171" t="s">
        <v>5</v>
      </c>
      <c r="L147" s="175"/>
      <c r="M147" s="176" t="s">
        <v>5</v>
      </c>
      <c r="N147" s="177" t="s">
        <v>45</v>
      </c>
      <c r="O147" s="148">
        <v>0</v>
      </c>
      <c r="P147" s="148">
        <f t="shared" si="0"/>
        <v>0</v>
      </c>
      <c r="Q147" s="148">
        <v>0</v>
      </c>
      <c r="R147" s="148">
        <f t="shared" si="1"/>
        <v>0</v>
      </c>
      <c r="S147" s="148">
        <v>0</v>
      </c>
      <c r="T147" s="149">
        <f t="shared" si="2"/>
        <v>0</v>
      </c>
      <c r="AR147" s="22" t="s">
        <v>195</v>
      </c>
      <c r="AT147" s="22" t="s">
        <v>268</v>
      </c>
      <c r="AU147" s="22" t="s">
        <v>152</v>
      </c>
      <c r="AY147" s="22" t="s">
        <v>143</v>
      </c>
      <c r="BE147" s="150">
        <f t="shared" si="3"/>
        <v>0</v>
      </c>
      <c r="BF147" s="150">
        <f t="shared" si="4"/>
        <v>0</v>
      </c>
      <c r="BG147" s="150">
        <f t="shared" si="5"/>
        <v>0</v>
      </c>
      <c r="BH147" s="150">
        <f t="shared" si="6"/>
        <v>0</v>
      </c>
      <c r="BI147" s="150">
        <f t="shared" si="7"/>
        <v>0</v>
      </c>
      <c r="BJ147" s="22" t="s">
        <v>82</v>
      </c>
      <c r="BK147" s="150">
        <f t="shared" si="8"/>
        <v>0</v>
      </c>
      <c r="BL147" s="22" t="s">
        <v>151</v>
      </c>
      <c r="BM147" s="22" t="s">
        <v>589</v>
      </c>
    </row>
    <row r="148" spans="2:65" s="1" customFormat="1" ht="16.5" customHeight="1">
      <c r="B148" s="139"/>
      <c r="C148" s="169" t="s">
        <v>369</v>
      </c>
      <c r="D148" s="169" t="s">
        <v>268</v>
      </c>
      <c r="E148" s="170" t="s">
        <v>590</v>
      </c>
      <c r="F148" s="171" t="s">
        <v>591</v>
      </c>
      <c r="G148" s="172" t="s">
        <v>263</v>
      </c>
      <c r="H148" s="173">
        <v>1</v>
      </c>
      <c r="I148" s="174"/>
      <c r="J148" s="145">
        <v>0</v>
      </c>
      <c r="K148" s="171" t="s">
        <v>5</v>
      </c>
      <c r="L148" s="175"/>
      <c r="M148" s="176" t="s">
        <v>5</v>
      </c>
      <c r="N148" s="177" t="s">
        <v>45</v>
      </c>
      <c r="O148" s="148">
        <v>0</v>
      </c>
      <c r="P148" s="148">
        <f t="shared" si="0"/>
        <v>0</v>
      </c>
      <c r="Q148" s="148">
        <v>0</v>
      </c>
      <c r="R148" s="148">
        <f t="shared" si="1"/>
        <v>0</v>
      </c>
      <c r="S148" s="148">
        <v>0</v>
      </c>
      <c r="T148" s="149">
        <f t="shared" si="2"/>
        <v>0</v>
      </c>
      <c r="AR148" s="22" t="s">
        <v>195</v>
      </c>
      <c r="AT148" s="22" t="s">
        <v>268</v>
      </c>
      <c r="AU148" s="22" t="s">
        <v>152</v>
      </c>
      <c r="AY148" s="22" t="s">
        <v>143</v>
      </c>
      <c r="BE148" s="150">
        <f t="shared" si="3"/>
        <v>0</v>
      </c>
      <c r="BF148" s="150">
        <f t="shared" si="4"/>
        <v>0</v>
      </c>
      <c r="BG148" s="150">
        <f t="shared" si="5"/>
        <v>0</v>
      </c>
      <c r="BH148" s="150">
        <f t="shared" si="6"/>
        <v>0</v>
      </c>
      <c r="BI148" s="150">
        <f t="shared" si="7"/>
        <v>0</v>
      </c>
      <c r="BJ148" s="22" t="s">
        <v>82</v>
      </c>
      <c r="BK148" s="150">
        <f t="shared" si="8"/>
        <v>0</v>
      </c>
      <c r="BL148" s="22" t="s">
        <v>151</v>
      </c>
      <c r="BM148" s="22" t="s">
        <v>592</v>
      </c>
    </row>
    <row r="149" spans="2:65" s="1" customFormat="1" ht="16.5" customHeight="1">
      <c r="B149" s="139"/>
      <c r="C149" s="169" t="s">
        <v>373</v>
      </c>
      <c r="D149" s="169" t="s">
        <v>268</v>
      </c>
      <c r="E149" s="170" t="s">
        <v>593</v>
      </c>
      <c r="F149" s="171" t="s">
        <v>594</v>
      </c>
      <c r="G149" s="172" t="s">
        <v>263</v>
      </c>
      <c r="H149" s="173">
        <v>1</v>
      </c>
      <c r="I149" s="174"/>
      <c r="J149" s="145">
        <v>0</v>
      </c>
      <c r="K149" s="171" t="s">
        <v>5</v>
      </c>
      <c r="L149" s="175"/>
      <c r="M149" s="176" t="s">
        <v>5</v>
      </c>
      <c r="N149" s="177" t="s">
        <v>45</v>
      </c>
      <c r="O149" s="148">
        <v>0</v>
      </c>
      <c r="P149" s="148">
        <f t="shared" si="0"/>
        <v>0</v>
      </c>
      <c r="Q149" s="148">
        <v>0</v>
      </c>
      <c r="R149" s="148">
        <f t="shared" si="1"/>
        <v>0</v>
      </c>
      <c r="S149" s="148">
        <v>0</v>
      </c>
      <c r="T149" s="149">
        <f t="shared" si="2"/>
        <v>0</v>
      </c>
      <c r="AR149" s="22" t="s">
        <v>195</v>
      </c>
      <c r="AT149" s="22" t="s">
        <v>268</v>
      </c>
      <c r="AU149" s="22" t="s">
        <v>152</v>
      </c>
      <c r="AY149" s="22" t="s">
        <v>143</v>
      </c>
      <c r="BE149" s="150">
        <f t="shared" si="3"/>
        <v>0</v>
      </c>
      <c r="BF149" s="150">
        <f t="shared" si="4"/>
        <v>0</v>
      </c>
      <c r="BG149" s="150">
        <f t="shared" si="5"/>
        <v>0</v>
      </c>
      <c r="BH149" s="150">
        <f t="shared" si="6"/>
        <v>0</v>
      </c>
      <c r="BI149" s="150">
        <f t="shared" si="7"/>
        <v>0</v>
      </c>
      <c r="BJ149" s="22" t="s">
        <v>82</v>
      </c>
      <c r="BK149" s="150">
        <f t="shared" si="8"/>
        <v>0</v>
      </c>
      <c r="BL149" s="22" t="s">
        <v>151</v>
      </c>
      <c r="BM149" s="22" t="s">
        <v>595</v>
      </c>
    </row>
    <row r="150" spans="2:65" s="1" customFormat="1" ht="25.5" customHeight="1">
      <c r="B150" s="139"/>
      <c r="C150" s="169" t="s">
        <v>379</v>
      </c>
      <c r="D150" s="169" t="s">
        <v>268</v>
      </c>
      <c r="E150" s="170" t="s">
        <v>596</v>
      </c>
      <c r="F150" s="171" t="s">
        <v>597</v>
      </c>
      <c r="G150" s="172" t="s">
        <v>263</v>
      </c>
      <c r="H150" s="173">
        <v>1</v>
      </c>
      <c r="I150" s="174"/>
      <c r="J150" s="145">
        <v>0</v>
      </c>
      <c r="K150" s="171" t="s">
        <v>5</v>
      </c>
      <c r="L150" s="175"/>
      <c r="M150" s="176" t="s">
        <v>5</v>
      </c>
      <c r="N150" s="177" t="s">
        <v>45</v>
      </c>
      <c r="O150" s="148">
        <v>0</v>
      </c>
      <c r="P150" s="148">
        <f t="shared" si="0"/>
        <v>0</v>
      </c>
      <c r="Q150" s="148">
        <v>0</v>
      </c>
      <c r="R150" s="148">
        <f t="shared" si="1"/>
        <v>0</v>
      </c>
      <c r="S150" s="148">
        <v>0</v>
      </c>
      <c r="T150" s="149">
        <f t="shared" si="2"/>
        <v>0</v>
      </c>
      <c r="AR150" s="22" t="s">
        <v>195</v>
      </c>
      <c r="AT150" s="22" t="s">
        <v>268</v>
      </c>
      <c r="AU150" s="22" t="s">
        <v>152</v>
      </c>
      <c r="AY150" s="22" t="s">
        <v>143</v>
      </c>
      <c r="BE150" s="150">
        <f t="shared" si="3"/>
        <v>0</v>
      </c>
      <c r="BF150" s="150">
        <f t="shared" si="4"/>
        <v>0</v>
      </c>
      <c r="BG150" s="150">
        <f t="shared" si="5"/>
        <v>0</v>
      </c>
      <c r="BH150" s="150">
        <f t="shared" si="6"/>
        <v>0</v>
      </c>
      <c r="BI150" s="150">
        <f t="shared" si="7"/>
        <v>0</v>
      </c>
      <c r="BJ150" s="22" t="s">
        <v>82</v>
      </c>
      <c r="BK150" s="150">
        <f t="shared" si="8"/>
        <v>0</v>
      </c>
      <c r="BL150" s="22" t="s">
        <v>151</v>
      </c>
      <c r="BM150" s="22" t="s">
        <v>598</v>
      </c>
    </row>
    <row r="151" spans="2:65" s="1" customFormat="1" ht="16.5" customHeight="1">
      <c r="B151" s="139"/>
      <c r="C151" s="169" t="s">
        <v>386</v>
      </c>
      <c r="D151" s="169" t="s">
        <v>268</v>
      </c>
      <c r="E151" s="170" t="s">
        <v>599</v>
      </c>
      <c r="F151" s="171" t="s">
        <v>600</v>
      </c>
      <c r="G151" s="172" t="s">
        <v>263</v>
      </c>
      <c r="H151" s="173">
        <v>1</v>
      </c>
      <c r="I151" s="174"/>
      <c r="J151" s="145">
        <v>0</v>
      </c>
      <c r="K151" s="171" t="s">
        <v>5</v>
      </c>
      <c r="L151" s="175"/>
      <c r="M151" s="176" t="s">
        <v>5</v>
      </c>
      <c r="N151" s="177" t="s">
        <v>45</v>
      </c>
      <c r="O151" s="148">
        <v>0</v>
      </c>
      <c r="P151" s="148">
        <f t="shared" si="0"/>
        <v>0</v>
      </c>
      <c r="Q151" s="148">
        <v>0</v>
      </c>
      <c r="R151" s="148">
        <f t="shared" si="1"/>
        <v>0</v>
      </c>
      <c r="S151" s="148">
        <v>0</v>
      </c>
      <c r="T151" s="149">
        <f t="shared" si="2"/>
        <v>0</v>
      </c>
      <c r="AR151" s="22" t="s">
        <v>195</v>
      </c>
      <c r="AT151" s="22" t="s">
        <v>268</v>
      </c>
      <c r="AU151" s="22" t="s">
        <v>152</v>
      </c>
      <c r="AY151" s="22" t="s">
        <v>143</v>
      </c>
      <c r="BE151" s="150">
        <f t="shared" si="3"/>
        <v>0</v>
      </c>
      <c r="BF151" s="150">
        <f t="shared" si="4"/>
        <v>0</v>
      </c>
      <c r="BG151" s="150">
        <f t="shared" si="5"/>
        <v>0</v>
      </c>
      <c r="BH151" s="150">
        <f t="shared" si="6"/>
        <v>0</v>
      </c>
      <c r="BI151" s="150">
        <f t="shared" si="7"/>
        <v>0</v>
      </c>
      <c r="BJ151" s="22" t="s">
        <v>82</v>
      </c>
      <c r="BK151" s="150">
        <f t="shared" si="8"/>
        <v>0</v>
      </c>
      <c r="BL151" s="22" t="s">
        <v>151</v>
      </c>
      <c r="BM151" s="22" t="s">
        <v>601</v>
      </c>
    </row>
    <row r="152" spans="2:65" s="1" customFormat="1" ht="16.5" customHeight="1">
      <c r="B152" s="139"/>
      <c r="C152" s="169" t="s">
        <v>390</v>
      </c>
      <c r="D152" s="169" t="s">
        <v>268</v>
      </c>
      <c r="E152" s="170" t="s">
        <v>602</v>
      </c>
      <c r="F152" s="171" t="s">
        <v>603</v>
      </c>
      <c r="G152" s="172" t="s">
        <v>263</v>
      </c>
      <c r="H152" s="173">
        <v>3</v>
      </c>
      <c r="I152" s="174"/>
      <c r="J152" s="145">
        <v>0</v>
      </c>
      <c r="K152" s="171" t="s">
        <v>5</v>
      </c>
      <c r="L152" s="175"/>
      <c r="M152" s="176" t="s">
        <v>5</v>
      </c>
      <c r="N152" s="177" t="s">
        <v>45</v>
      </c>
      <c r="O152" s="148">
        <v>0</v>
      </c>
      <c r="P152" s="148">
        <f t="shared" si="0"/>
        <v>0</v>
      </c>
      <c r="Q152" s="148">
        <v>0</v>
      </c>
      <c r="R152" s="148">
        <f t="shared" si="1"/>
        <v>0</v>
      </c>
      <c r="S152" s="148">
        <v>0</v>
      </c>
      <c r="T152" s="149">
        <f t="shared" si="2"/>
        <v>0</v>
      </c>
      <c r="AR152" s="22" t="s">
        <v>195</v>
      </c>
      <c r="AT152" s="22" t="s">
        <v>268</v>
      </c>
      <c r="AU152" s="22" t="s">
        <v>152</v>
      </c>
      <c r="AY152" s="22" t="s">
        <v>143</v>
      </c>
      <c r="BE152" s="150">
        <f t="shared" si="3"/>
        <v>0</v>
      </c>
      <c r="BF152" s="150">
        <f t="shared" si="4"/>
        <v>0</v>
      </c>
      <c r="BG152" s="150">
        <f t="shared" si="5"/>
        <v>0</v>
      </c>
      <c r="BH152" s="150">
        <f t="shared" si="6"/>
        <v>0</v>
      </c>
      <c r="BI152" s="150">
        <f t="shared" si="7"/>
        <v>0</v>
      </c>
      <c r="BJ152" s="22" t="s">
        <v>82</v>
      </c>
      <c r="BK152" s="150">
        <f t="shared" si="8"/>
        <v>0</v>
      </c>
      <c r="BL152" s="22" t="s">
        <v>151</v>
      </c>
      <c r="BM152" s="22" t="s">
        <v>604</v>
      </c>
    </row>
    <row r="153" spans="2:65" s="1" customFormat="1" ht="16.5" customHeight="1">
      <c r="B153" s="139"/>
      <c r="C153" s="140" t="s">
        <v>397</v>
      </c>
      <c r="D153" s="140" t="s">
        <v>146</v>
      </c>
      <c r="E153" s="141" t="s">
        <v>605</v>
      </c>
      <c r="F153" s="142" t="s">
        <v>606</v>
      </c>
      <c r="G153" s="143" t="s">
        <v>263</v>
      </c>
      <c r="H153" s="144">
        <v>28</v>
      </c>
      <c r="I153" s="145"/>
      <c r="J153" s="145">
        <v>0</v>
      </c>
      <c r="K153" s="142" t="s">
        <v>150</v>
      </c>
      <c r="L153" s="36"/>
      <c r="M153" s="146" t="s">
        <v>5</v>
      </c>
      <c r="N153" s="147" t="s">
        <v>45</v>
      </c>
      <c r="O153" s="148">
        <v>0.57399999999999995</v>
      </c>
      <c r="P153" s="148">
        <f t="shared" si="0"/>
        <v>16.071999999999999</v>
      </c>
      <c r="Q153" s="148">
        <v>5.0000000000000002E-5</v>
      </c>
      <c r="R153" s="148">
        <f t="shared" si="1"/>
        <v>1.4E-3</v>
      </c>
      <c r="S153" s="148">
        <v>0</v>
      </c>
      <c r="T153" s="149">
        <f t="shared" si="2"/>
        <v>0</v>
      </c>
      <c r="AR153" s="22" t="s">
        <v>151</v>
      </c>
      <c r="AT153" s="22" t="s">
        <v>146</v>
      </c>
      <c r="AU153" s="22" t="s">
        <v>152</v>
      </c>
      <c r="AY153" s="22" t="s">
        <v>143</v>
      </c>
      <c r="BE153" s="150">
        <f t="shared" si="3"/>
        <v>0</v>
      </c>
      <c r="BF153" s="150">
        <f t="shared" si="4"/>
        <v>0</v>
      </c>
      <c r="BG153" s="150">
        <f t="shared" si="5"/>
        <v>0</v>
      </c>
      <c r="BH153" s="150">
        <f t="shared" si="6"/>
        <v>0</v>
      </c>
      <c r="BI153" s="150">
        <f t="shared" si="7"/>
        <v>0</v>
      </c>
      <c r="BJ153" s="22" t="s">
        <v>82</v>
      </c>
      <c r="BK153" s="150">
        <f t="shared" si="8"/>
        <v>0</v>
      </c>
      <c r="BL153" s="22" t="s">
        <v>151</v>
      </c>
      <c r="BM153" s="22" t="s">
        <v>607</v>
      </c>
    </row>
    <row r="154" spans="2:65" s="1" customFormat="1" ht="16.5" customHeight="1">
      <c r="B154" s="139"/>
      <c r="C154" s="169" t="s">
        <v>405</v>
      </c>
      <c r="D154" s="169" t="s">
        <v>268</v>
      </c>
      <c r="E154" s="170" t="s">
        <v>608</v>
      </c>
      <c r="F154" s="171" t="s">
        <v>609</v>
      </c>
      <c r="G154" s="172" t="s">
        <v>263</v>
      </c>
      <c r="H154" s="173">
        <v>84</v>
      </c>
      <c r="I154" s="174"/>
      <c r="J154" s="145">
        <v>0</v>
      </c>
      <c r="K154" s="171" t="s">
        <v>150</v>
      </c>
      <c r="L154" s="175"/>
      <c r="M154" s="176" t="s">
        <v>5</v>
      </c>
      <c r="N154" s="177" t="s">
        <v>45</v>
      </c>
      <c r="O154" s="148">
        <v>0</v>
      </c>
      <c r="P154" s="148">
        <f t="shared" si="0"/>
        <v>0</v>
      </c>
      <c r="Q154" s="148">
        <v>0.65</v>
      </c>
      <c r="R154" s="148">
        <f t="shared" si="1"/>
        <v>54.6</v>
      </c>
      <c r="S154" s="148">
        <v>0</v>
      </c>
      <c r="T154" s="149">
        <f t="shared" si="2"/>
        <v>0</v>
      </c>
      <c r="AR154" s="22" t="s">
        <v>195</v>
      </c>
      <c r="AT154" s="22" t="s">
        <v>268</v>
      </c>
      <c r="AU154" s="22" t="s">
        <v>152</v>
      </c>
      <c r="AY154" s="22" t="s">
        <v>143</v>
      </c>
      <c r="BE154" s="150">
        <f t="shared" si="3"/>
        <v>0</v>
      </c>
      <c r="BF154" s="150">
        <f t="shared" si="4"/>
        <v>0</v>
      </c>
      <c r="BG154" s="150">
        <f t="shared" si="5"/>
        <v>0</v>
      </c>
      <c r="BH154" s="150">
        <f t="shared" si="6"/>
        <v>0</v>
      </c>
      <c r="BI154" s="150">
        <f t="shared" si="7"/>
        <v>0</v>
      </c>
      <c r="BJ154" s="22" t="s">
        <v>82</v>
      </c>
      <c r="BK154" s="150">
        <f t="shared" si="8"/>
        <v>0</v>
      </c>
      <c r="BL154" s="22" t="s">
        <v>151</v>
      </c>
      <c r="BM154" s="22" t="s">
        <v>610</v>
      </c>
    </row>
    <row r="155" spans="2:65" s="12" customFormat="1">
      <c r="B155" s="157"/>
      <c r="D155" s="152" t="s">
        <v>154</v>
      </c>
      <c r="E155" s="158" t="s">
        <v>5</v>
      </c>
      <c r="F155" s="159" t="s">
        <v>611</v>
      </c>
      <c r="H155" s="160">
        <v>84</v>
      </c>
      <c r="L155" s="157"/>
      <c r="M155" s="161"/>
      <c r="T155" s="162"/>
      <c r="AT155" s="158" t="s">
        <v>154</v>
      </c>
      <c r="AU155" s="158" t="s">
        <v>152</v>
      </c>
      <c r="AV155" s="12" t="s">
        <v>84</v>
      </c>
      <c r="AW155" s="12" t="s">
        <v>38</v>
      </c>
      <c r="AX155" s="12" t="s">
        <v>82</v>
      </c>
      <c r="AY155" s="158" t="s">
        <v>143</v>
      </c>
    </row>
    <row r="156" spans="2:65" s="1" customFormat="1" ht="16.5" customHeight="1">
      <c r="B156" s="139"/>
      <c r="C156" s="169" t="s">
        <v>410</v>
      </c>
      <c r="D156" s="169" t="s">
        <v>268</v>
      </c>
      <c r="E156" s="170" t="s">
        <v>612</v>
      </c>
      <c r="F156" s="171" t="s">
        <v>609</v>
      </c>
      <c r="G156" s="172" t="s">
        <v>263</v>
      </c>
      <c r="H156" s="173">
        <v>84</v>
      </c>
      <c r="I156" s="174"/>
      <c r="J156" s="174">
        <v>0</v>
      </c>
      <c r="K156" s="171" t="s">
        <v>150</v>
      </c>
      <c r="L156" s="175"/>
      <c r="M156" s="176" t="s">
        <v>5</v>
      </c>
      <c r="N156" s="177" t="s">
        <v>45</v>
      </c>
      <c r="O156" s="148">
        <v>0</v>
      </c>
      <c r="P156" s="148">
        <f>O156*H156</f>
        <v>0</v>
      </c>
      <c r="Q156" s="148">
        <v>0.65</v>
      </c>
      <c r="R156" s="148">
        <f>Q156*H156</f>
        <v>54.6</v>
      </c>
      <c r="S156" s="148">
        <v>0</v>
      </c>
      <c r="T156" s="149">
        <f>S156*H156</f>
        <v>0</v>
      </c>
      <c r="AR156" s="22" t="s">
        <v>195</v>
      </c>
      <c r="AT156" s="22" t="s">
        <v>268</v>
      </c>
      <c r="AU156" s="22" t="s">
        <v>152</v>
      </c>
      <c r="AY156" s="22" t="s">
        <v>143</v>
      </c>
      <c r="BE156" s="150">
        <f>IF(N156="základní",J156,0)</f>
        <v>0</v>
      </c>
      <c r="BF156" s="150">
        <f>IF(N156="snížená",J156,0)</f>
        <v>0</v>
      </c>
      <c r="BG156" s="150">
        <f>IF(N156="zákl. přenesená",J156,0)</f>
        <v>0</v>
      </c>
      <c r="BH156" s="150">
        <f>IF(N156="sníž. přenesená",J156,0)</f>
        <v>0</v>
      </c>
      <c r="BI156" s="150">
        <f>IF(N156="nulová",J156,0)</f>
        <v>0</v>
      </c>
      <c r="BJ156" s="22" t="s">
        <v>82</v>
      </c>
      <c r="BK156" s="150">
        <f>ROUND(I156*H156,2)</f>
        <v>0</v>
      </c>
      <c r="BL156" s="22" t="s">
        <v>151</v>
      </c>
      <c r="BM156" s="22" t="s">
        <v>613</v>
      </c>
    </row>
    <row r="157" spans="2:65" s="12" customFormat="1">
      <c r="B157" s="157"/>
      <c r="D157" s="152" t="s">
        <v>154</v>
      </c>
      <c r="E157" s="158" t="s">
        <v>5</v>
      </c>
      <c r="F157" s="159" t="s">
        <v>611</v>
      </c>
      <c r="H157" s="160">
        <v>84</v>
      </c>
      <c r="L157" s="157"/>
      <c r="M157" s="161"/>
      <c r="T157" s="162"/>
      <c r="AT157" s="158" t="s">
        <v>154</v>
      </c>
      <c r="AU157" s="158" t="s">
        <v>152</v>
      </c>
      <c r="AV157" s="12" t="s">
        <v>84</v>
      </c>
      <c r="AW157" s="12" t="s">
        <v>38</v>
      </c>
      <c r="AX157" s="12" t="s">
        <v>82</v>
      </c>
      <c r="AY157" s="158" t="s">
        <v>143</v>
      </c>
    </row>
    <row r="158" spans="2:65" s="1" customFormat="1" ht="16.5" customHeight="1">
      <c r="B158" s="139"/>
      <c r="C158" s="169" t="s">
        <v>414</v>
      </c>
      <c r="D158" s="169" t="s">
        <v>268</v>
      </c>
      <c r="E158" s="170" t="s">
        <v>614</v>
      </c>
      <c r="F158" s="171" t="s">
        <v>615</v>
      </c>
      <c r="G158" s="172" t="s">
        <v>163</v>
      </c>
      <c r="H158" s="173">
        <v>28</v>
      </c>
      <c r="I158" s="174"/>
      <c r="J158" s="174">
        <v>0</v>
      </c>
      <c r="K158" s="171" t="s">
        <v>150</v>
      </c>
      <c r="L158" s="175"/>
      <c r="M158" s="176" t="s">
        <v>5</v>
      </c>
      <c r="N158" s="177" t="s">
        <v>45</v>
      </c>
      <c r="O158" s="148">
        <v>0</v>
      </c>
      <c r="P158" s="148">
        <f>O158*H158</f>
        <v>0</v>
      </c>
      <c r="Q158" s="148">
        <v>0</v>
      </c>
      <c r="R158" s="148">
        <f>Q158*H158</f>
        <v>0</v>
      </c>
      <c r="S158" s="148">
        <v>0</v>
      </c>
      <c r="T158" s="149">
        <f>S158*H158</f>
        <v>0</v>
      </c>
      <c r="AR158" s="22" t="s">
        <v>195</v>
      </c>
      <c r="AT158" s="22" t="s">
        <v>268</v>
      </c>
      <c r="AU158" s="22" t="s">
        <v>152</v>
      </c>
      <c r="AY158" s="22" t="s">
        <v>143</v>
      </c>
      <c r="BE158" s="150">
        <f>IF(N158="základní",J158,0)</f>
        <v>0</v>
      </c>
      <c r="BF158" s="150">
        <f>IF(N158="snížená",J158,0)</f>
        <v>0</v>
      </c>
      <c r="BG158" s="150">
        <f>IF(N158="zákl. přenesená",J158,0)</f>
        <v>0</v>
      </c>
      <c r="BH158" s="150">
        <f>IF(N158="sníž. přenesená",J158,0)</f>
        <v>0</v>
      </c>
      <c r="BI158" s="150">
        <f>IF(N158="nulová",J158,0)</f>
        <v>0</v>
      </c>
      <c r="BJ158" s="22" t="s">
        <v>82</v>
      </c>
      <c r="BK158" s="150">
        <f>ROUND(I158*H158,2)</f>
        <v>0</v>
      </c>
      <c r="BL158" s="22" t="s">
        <v>151</v>
      </c>
      <c r="BM158" s="22" t="s">
        <v>616</v>
      </c>
    </row>
    <row r="159" spans="2:65" s="1" customFormat="1" ht="16.5" customHeight="1">
      <c r="B159" s="139"/>
      <c r="C159" s="140" t="s">
        <v>420</v>
      </c>
      <c r="D159" s="140" t="s">
        <v>146</v>
      </c>
      <c r="E159" s="141" t="s">
        <v>617</v>
      </c>
      <c r="F159" s="142" t="s">
        <v>618</v>
      </c>
      <c r="G159" s="143" t="s">
        <v>169</v>
      </c>
      <c r="H159" s="144">
        <v>0.56000000000000005</v>
      </c>
      <c r="I159" s="145"/>
      <c r="J159" s="145">
        <v>0</v>
      </c>
      <c r="K159" s="142" t="s">
        <v>150</v>
      </c>
      <c r="L159" s="36"/>
      <c r="M159" s="146" t="s">
        <v>5</v>
      </c>
      <c r="N159" s="147" t="s">
        <v>45</v>
      </c>
      <c r="O159" s="148">
        <v>0.45200000000000001</v>
      </c>
      <c r="P159" s="148">
        <f>O159*H159</f>
        <v>0.25312000000000001</v>
      </c>
      <c r="Q159" s="148">
        <v>0</v>
      </c>
      <c r="R159" s="148">
        <f>Q159*H159</f>
        <v>0</v>
      </c>
      <c r="S159" s="148">
        <v>0</v>
      </c>
      <c r="T159" s="149">
        <f>S159*H159</f>
        <v>0</v>
      </c>
      <c r="AR159" s="22" t="s">
        <v>151</v>
      </c>
      <c r="AT159" s="22" t="s">
        <v>146</v>
      </c>
      <c r="AU159" s="22" t="s">
        <v>152</v>
      </c>
      <c r="AY159" s="22" t="s">
        <v>143</v>
      </c>
      <c r="BE159" s="150">
        <f>IF(N159="základní",J159,0)</f>
        <v>0</v>
      </c>
      <c r="BF159" s="150">
        <f>IF(N159="snížená",J159,0)</f>
        <v>0</v>
      </c>
      <c r="BG159" s="150">
        <f>IF(N159="zákl. přenesená",J159,0)</f>
        <v>0</v>
      </c>
      <c r="BH159" s="150">
        <f>IF(N159="sníž. přenesená",J159,0)</f>
        <v>0</v>
      </c>
      <c r="BI159" s="150">
        <f>IF(N159="nulová",J159,0)</f>
        <v>0</v>
      </c>
      <c r="BJ159" s="22" t="s">
        <v>82</v>
      </c>
      <c r="BK159" s="150">
        <f>ROUND(I159*H159,2)</f>
        <v>0</v>
      </c>
      <c r="BL159" s="22" t="s">
        <v>151</v>
      </c>
      <c r="BM159" s="22" t="s">
        <v>619</v>
      </c>
    </row>
    <row r="160" spans="2:65" s="1" customFormat="1" ht="40.5">
      <c r="B160" s="36"/>
      <c r="D160" s="152" t="s">
        <v>466</v>
      </c>
      <c r="F160" s="181" t="s">
        <v>620</v>
      </c>
      <c r="L160" s="36"/>
      <c r="M160" s="182"/>
      <c r="T160" s="61"/>
      <c r="AT160" s="22" t="s">
        <v>466</v>
      </c>
      <c r="AU160" s="22" t="s">
        <v>152</v>
      </c>
    </row>
    <row r="161" spans="2:65" s="1" customFormat="1" ht="16.5" customHeight="1">
      <c r="B161" s="139"/>
      <c r="C161" s="140" t="s">
        <v>425</v>
      </c>
      <c r="D161" s="140" t="s">
        <v>146</v>
      </c>
      <c r="E161" s="141" t="s">
        <v>621</v>
      </c>
      <c r="F161" s="142" t="s">
        <v>622</v>
      </c>
      <c r="G161" s="143" t="s">
        <v>149</v>
      </c>
      <c r="H161" s="144">
        <v>28</v>
      </c>
      <c r="I161" s="145"/>
      <c r="J161" s="145">
        <v>0</v>
      </c>
      <c r="K161" s="142" t="s">
        <v>150</v>
      </c>
      <c r="L161" s="36"/>
      <c r="M161" s="146" t="s">
        <v>5</v>
      </c>
      <c r="N161" s="147" t="s">
        <v>45</v>
      </c>
      <c r="O161" s="148">
        <v>0.30499999999999999</v>
      </c>
      <c r="P161" s="148">
        <f>O161*H161</f>
        <v>8.5399999999999991</v>
      </c>
      <c r="Q161" s="148">
        <v>3.0000000000000001E-5</v>
      </c>
      <c r="R161" s="148">
        <f>Q161*H161</f>
        <v>8.4000000000000003E-4</v>
      </c>
      <c r="S161" s="148">
        <v>0</v>
      </c>
      <c r="T161" s="149">
        <f>S161*H161</f>
        <v>0</v>
      </c>
      <c r="AR161" s="22" t="s">
        <v>151</v>
      </c>
      <c r="AT161" s="22" t="s">
        <v>146</v>
      </c>
      <c r="AU161" s="22" t="s">
        <v>152</v>
      </c>
      <c r="AY161" s="22" t="s">
        <v>143</v>
      </c>
      <c r="BE161" s="150">
        <f>IF(N161="základní",J161,0)</f>
        <v>0</v>
      </c>
      <c r="BF161" s="150">
        <f>IF(N161="snížená",J161,0)</f>
        <v>0</v>
      </c>
      <c r="BG161" s="150">
        <f>IF(N161="zákl. přenesená",J161,0)</f>
        <v>0</v>
      </c>
      <c r="BH161" s="150">
        <f>IF(N161="sníž. přenesená",J161,0)</f>
        <v>0</v>
      </c>
      <c r="BI161" s="150">
        <f>IF(N161="nulová",J161,0)</f>
        <v>0</v>
      </c>
      <c r="BJ161" s="22" t="s">
        <v>82</v>
      </c>
      <c r="BK161" s="150">
        <f>ROUND(I161*H161,2)</f>
        <v>0</v>
      </c>
      <c r="BL161" s="22" t="s">
        <v>151</v>
      </c>
      <c r="BM161" s="22" t="s">
        <v>623</v>
      </c>
    </row>
    <row r="162" spans="2:65" s="1" customFormat="1" ht="16.5" customHeight="1">
      <c r="B162" s="139"/>
      <c r="C162" s="169" t="s">
        <v>429</v>
      </c>
      <c r="D162" s="169" t="s">
        <v>268</v>
      </c>
      <c r="E162" s="170" t="s">
        <v>624</v>
      </c>
      <c r="F162" s="171" t="s">
        <v>625</v>
      </c>
      <c r="G162" s="172" t="s">
        <v>149</v>
      </c>
      <c r="H162" s="173">
        <v>28</v>
      </c>
      <c r="I162" s="174"/>
      <c r="J162" s="174">
        <v>0</v>
      </c>
      <c r="K162" s="171" t="s">
        <v>150</v>
      </c>
      <c r="L162" s="175"/>
      <c r="M162" s="176" t="s">
        <v>5</v>
      </c>
      <c r="N162" s="177" t="s">
        <v>45</v>
      </c>
      <c r="O162" s="148">
        <v>0</v>
      </c>
      <c r="P162" s="148">
        <f>O162*H162</f>
        <v>0</v>
      </c>
      <c r="Q162" s="148">
        <v>5.0000000000000001E-4</v>
      </c>
      <c r="R162" s="148">
        <f>Q162*H162</f>
        <v>1.4E-2</v>
      </c>
      <c r="S162" s="148">
        <v>0</v>
      </c>
      <c r="T162" s="149">
        <f>S162*H162</f>
        <v>0</v>
      </c>
      <c r="AR162" s="22" t="s">
        <v>195</v>
      </c>
      <c r="AT162" s="22" t="s">
        <v>268</v>
      </c>
      <c r="AU162" s="22" t="s">
        <v>152</v>
      </c>
      <c r="AY162" s="22" t="s">
        <v>143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22" t="s">
        <v>82</v>
      </c>
      <c r="BK162" s="150">
        <f>ROUND(I162*H162,2)</f>
        <v>0</v>
      </c>
      <c r="BL162" s="22" t="s">
        <v>151</v>
      </c>
      <c r="BM162" s="22" t="s">
        <v>626</v>
      </c>
    </row>
    <row r="163" spans="2:65" s="1" customFormat="1" ht="16.5" customHeight="1">
      <c r="B163" s="139"/>
      <c r="C163" s="140" t="s">
        <v>436</v>
      </c>
      <c r="D163" s="140" t="s">
        <v>146</v>
      </c>
      <c r="E163" s="141" t="s">
        <v>627</v>
      </c>
      <c r="F163" s="142" t="s">
        <v>628</v>
      </c>
      <c r="G163" s="143" t="s">
        <v>149</v>
      </c>
      <c r="H163" s="144">
        <v>28</v>
      </c>
      <c r="I163" s="145"/>
      <c r="J163" s="145">
        <v>0</v>
      </c>
      <c r="K163" s="142" t="s">
        <v>150</v>
      </c>
      <c r="L163" s="36"/>
      <c r="M163" s="146" t="s">
        <v>5</v>
      </c>
      <c r="N163" s="147" t="s">
        <v>45</v>
      </c>
      <c r="O163" s="148">
        <v>0.113</v>
      </c>
      <c r="P163" s="148">
        <f>O163*H163</f>
        <v>3.1640000000000001</v>
      </c>
      <c r="Q163" s="148">
        <v>0</v>
      </c>
      <c r="R163" s="148">
        <f>Q163*H163</f>
        <v>0</v>
      </c>
      <c r="S163" s="148">
        <v>0</v>
      </c>
      <c r="T163" s="149">
        <f>S163*H163</f>
        <v>0</v>
      </c>
      <c r="AR163" s="22" t="s">
        <v>151</v>
      </c>
      <c r="AT163" s="22" t="s">
        <v>146</v>
      </c>
      <c r="AU163" s="22" t="s">
        <v>152</v>
      </c>
      <c r="AY163" s="22" t="s">
        <v>143</v>
      </c>
      <c r="BE163" s="150">
        <f>IF(N163="základní",J163,0)</f>
        <v>0</v>
      </c>
      <c r="BF163" s="150">
        <f>IF(N163="snížená",J163,0)</f>
        <v>0</v>
      </c>
      <c r="BG163" s="150">
        <f>IF(N163="zákl. přenesená",J163,0)</f>
        <v>0</v>
      </c>
      <c r="BH163" s="150">
        <f>IF(N163="sníž. přenesená",J163,0)</f>
        <v>0</v>
      </c>
      <c r="BI163" s="150">
        <f>IF(N163="nulová",J163,0)</f>
        <v>0</v>
      </c>
      <c r="BJ163" s="22" t="s">
        <v>82</v>
      </c>
      <c r="BK163" s="150">
        <f>ROUND(I163*H163,2)</f>
        <v>0</v>
      </c>
      <c r="BL163" s="22" t="s">
        <v>151</v>
      </c>
      <c r="BM163" s="22" t="s">
        <v>629</v>
      </c>
    </row>
    <row r="164" spans="2:65" s="1" customFormat="1" ht="16.5" customHeight="1">
      <c r="B164" s="139"/>
      <c r="C164" s="169" t="s">
        <v>437</v>
      </c>
      <c r="D164" s="169" t="s">
        <v>268</v>
      </c>
      <c r="E164" s="170" t="s">
        <v>630</v>
      </c>
      <c r="F164" s="171" t="s">
        <v>631</v>
      </c>
      <c r="G164" s="172" t="s">
        <v>169</v>
      </c>
      <c r="H164" s="173">
        <v>2.8</v>
      </c>
      <c r="I164" s="174"/>
      <c r="J164" s="174">
        <v>0</v>
      </c>
      <c r="K164" s="171" t="s">
        <v>150</v>
      </c>
      <c r="L164" s="175"/>
      <c r="M164" s="176" t="s">
        <v>5</v>
      </c>
      <c r="N164" s="177" t="s">
        <v>45</v>
      </c>
      <c r="O164" s="148">
        <v>0</v>
      </c>
      <c r="P164" s="148">
        <f>O164*H164</f>
        <v>0</v>
      </c>
      <c r="Q164" s="148">
        <v>0.2</v>
      </c>
      <c r="R164" s="148">
        <f>Q164*H164</f>
        <v>0.55999999999999994</v>
      </c>
      <c r="S164" s="148">
        <v>0</v>
      </c>
      <c r="T164" s="149">
        <f>S164*H164</f>
        <v>0</v>
      </c>
      <c r="AR164" s="22" t="s">
        <v>195</v>
      </c>
      <c r="AT164" s="22" t="s">
        <v>268</v>
      </c>
      <c r="AU164" s="22" t="s">
        <v>152</v>
      </c>
      <c r="AY164" s="22" t="s">
        <v>143</v>
      </c>
      <c r="BE164" s="150">
        <f>IF(N164="základní",J164,0)</f>
        <v>0</v>
      </c>
      <c r="BF164" s="150">
        <f>IF(N164="snížená",J164,0)</f>
        <v>0</v>
      </c>
      <c r="BG164" s="150">
        <f>IF(N164="zákl. přenesená",J164,0)</f>
        <v>0</v>
      </c>
      <c r="BH164" s="150">
        <f>IF(N164="sníž. přenesená",J164,0)</f>
        <v>0</v>
      </c>
      <c r="BI164" s="150">
        <f>IF(N164="nulová",J164,0)</f>
        <v>0</v>
      </c>
      <c r="BJ164" s="22" t="s">
        <v>82</v>
      </c>
      <c r="BK164" s="150">
        <f>ROUND(I164*H164,2)</f>
        <v>0</v>
      </c>
      <c r="BL164" s="22" t="s">
        <v>151</v>
      </c>
      <c r="BM164" s="22" t="s">
        <v>632</v>
      </c>
    </row>
    <row r="165" spans="2:65" s="1" customFormat="1" ht="25.5" customHeight="1">
      <c r="B165" s="139"/>
      <c r="C165" s="140" t="s">
        <v>438</v>
      </c>
      <c r="D165" s="140" t="s">
        <v>146</v>
      </c>
      <c r="E165" s="141" t="s">
        <v>633</v>
      </c>
      <c r="F165" s="142" t="s">
        <v>634</v>
      </c>
      <c r="G165" s="143" t="s">
        <v>227</v>
      </c>
      <c r="H165" s="144">
        <v>2E-3</v>
      </c>
      <c r="I165" s="145"/>
      <c r="J165" s="145">
        <v>0</v>
      </c>
      <c r="K165" s="142" t="s">
        <v>150</v>
      </c>
      <c r="L165" s="36"/>
      <c r="M165" s="146" t="s">
        <v>5</v>
      </c>
      <c r="N165" s="147" t="s">
        <v>45</v>
      </c>
      <c r="O165" s="148">
        <v>94.286000000000001</v>
      </c>
      <c r="P165" s="148">
        <f>O165*H165</f>
        <v>0.18857200000000002</v>
      </c>
      <c r="Q165" s="148">
        <v>0</v>
      </c>
      <c r="R165" s="148">
        <f>Q165*H165</f>
        <v>0</v>
      </c>
      <c r="S165" s="148">
        <v>0</v>
      </c>
      <c r="T165" s="149">
        <f>S165*H165</f>
        <v>0</v>
      </c>
      <c r="AR165" s="22" t="s">
        <v>151</v>
      </c>
      <c r="AT165" s="22" t="s">
        <v>146</v>
      </c>
      <c r="AU165" s="22" t="s">
        <v>152</v>
      </c>
      <c r="AY165" s="22" t="s">
        <v>143</v>
      </c>
      <c r="BE165" s="150">
        <f>IF(N165="základní",J165,0)</f>
        <v>0</v>
      </c>
      <c r="BF165" s="150">
        <f>IF(N165="snížená",J165,0)</f>
        <v>0</v>
      </c>
      <c r="BG165" s="150">
        <f>IF(N165="zákl. přenesená",J165,0)</f>
        <v>0</v>
      </c>
      <c r="BH165" s="150">
        <f>IF(N165="sníž. přenesená",J165,0)</f>
        <v>0</v>
      </c>
      <c r="BI165" s="150">
        <f>IF(N165="nulová",J165,0)</f>
        <v>0</v>
      </c>
      <c r="BJ165" s="22" t="s">
        <v>82</v>
      </c>
      <c r="BK165" s="150">
        <f>ROUND(I165*H165,2)</f>
        <v>0</v>
      </c>
      <c r="BL165" s="22" t="s">
        <v>151</v>
      </c>
      <c r="BM165" s="22" t="s">
        <v>635</v>
      </c>
    </row>
    <row r="166" spans="2:65" s="1" customFormat="1" ht="27">
      <c r="B166" s="36"/>
      <c r="D166" s="152" t="s">
        <v>466</v>
      </c>
      <c r="F166" s="181" t="s">
        <v>636</v>
      </c>
      <c r="L166" s="36"/>
      <c r="M166" s="182"/>
      <c r="T166" s="61"/>
      <c r="AT166" s="22" t="s">
        <v>466</v>
      </c>
      <c r="AU166" s="22" t="s">
        <v>152</v>
      </c>
    </row>
    <row r="167" spans="2:65" s="12" customFormat="1">
      <c r="B167" s="157"/>
      <c r="D167" s="152" t="s">
        <v>154</v>
      </c>
      <c r="E167" s="158" t="s">
        <v>5</v>
      </c>
      <c r="F167" s="159" t="s">
        <v>637</v>
      </c>
      <c r="H167" s="160">
        <v>2E-3</v>
      </c>
      <c r="L167" s="157"/>
      <c r="M167" s="161"/>
      <c r="T167" s="162"/>
      <c r="AT167" s="158" t="s">
        <v>154</v>
      </c>
      <c r="AU167" s="158" t="s">
        <v>152</v>
      </c>
      <c r="AV167" s="12" t="s">
        <v>84</v>
      </c>
      <c r="AW167" s="12" t="s">
        <v>38</v>
      </c>
      <c r="AX167" s="12" t="s">
        <v>82</v>
      </c>
      <c r="AY167" s="158" t="s">
        <v>143</v>
      </c>
    </row>
    <row r="168" spans="2:65" s="1" customFormat="1" ht="16.5" customHeight="1">
      <c r="B168" s="139"/>
      <c r="C168" s="140" t="s">
        <v>439</v>
      </c>
      <c r="D168" s="140" t="s">
        <v>146</v>
      </c>
      <c r="E168" s="141" t="s">
        <v>638</v>
      </c>
      <c r="F168" s="142" t="s">
        <v>639</v>
      </c>
      <c r="G168" s="143" t="s">
        <v>227</v>
      </c>
      <c r="H168" s="144">
        <v>1E-3</v>
      </c>
      <c r="I168" s="145"/>
      <c r="J168" s="145">
        <v>0</v>
      </c>
      <c r="K168" s="142" t="s">
        <v>150</v>
      </c>
      <c r="L168" s="36"/>
      <c r="M168" s="146" t="s">
        <v>5</v>
      </c>
      <c r="N168" s="147" t="s">
        <v>45</v>
      </c>
      <c r="O168" s="148">
        <v>188.571</v>
      </c>
      <c r="P168" s="148">
        <f>O168*H168</f>
        <v>0.18857099999999999</v>
      </c>
      <c r="Q168" s="148">
        <v>0</v>
      </c>
      <c r="R168" s="148">
        <f>Q168*H168</f>
        <v>0</v>
      </c>
      <c r="S168" s="148">
        <v>0</v>
      </c>
      <c r="T168" s="149">
        <f>S168*H168</f>
        <v>0</v>
      </c>
      <c r="AR168" s="22" t="s">
        <v>151</v>
      </c>
      <c r="AT168" s="22" t="s">
        <v>146</v>
      </c>
      <c r="AU168" s="22" t="s">
        <v>152</v>
      </c>
      <c r="AY168" s="22" t="s">
        <v>143</v>
      </c>
      <c r="BE168" s="150">
        <f>IF(N168="základní",J168,0)</f>
        <v>0</v>
      </c>
      <c r="BF168" s="150">
        <f>IF(N168="snížená",J168,0)</f>
        <v>0</v>
      </c>
      <c r="BG168" s="150">
        <f>IF(N168="zákl. přenesená",J168,0)</f>
        <v>0</v>
      </c>
      <c r="BH168" s="150">
        <f>IF(N168="sníž. přenesená",J168,0)</f>
        <v>0</v>
      </c>
      <c r="BI168" s="150">
        <f>IF(N168="nulová",J168,0)</f>
        <v>0</v>
      </c>
      <c r="BJ168" s="22" t="s">
        <v>82</v>
      </c>
      <c r="BK168" s="150">
        <f>ROUND(I168*H168,2)</f>
        <v>0</v>
      </c>
      <c r="BL168" s="22" t="s">
        <v>151</v>
      </c>
      <c r="BM168" s="22" t="s">
        <v>640</v>
      </c>
    </row>
    <row r="169" spans="2:65" s="1" customFormat="1" ht="27">
      <c r="B169" s="36"/>
      <c r="D169" s="152" t="s">
        <v>466</v>
      </c>
      <c r="F169" s="181" t="s">
        <v>636</v>
      </c>
      <c r="L169" s="36"/>
      <c r="M169" s="182"/>
      <c r="T169" s="61"/>
      <c r="AT169" s="22" t="s">
        <v>466</v>
      </c>
      <c r="AU169" s="22" t="s">
        <v>152</v>
      </c>
    </row>
    <row r="170" spans="2:65" s="1" customFormat="1" ht="38.25" customHeight="1">
      <c r="B170" s="139"/>
      <c r="C170" s="169" t="s">
        <v>440</v>
      </c>
      <c r="D170" s="169" t="s">
        <v>268</v>
      </c>
      <c r="E170" s="170" t="s">
        <v>641</v>
      </c>
      <c r="F170" s="171" t="s">
        <v>642</v>
      </c>
      <c r="G170" s="172" t="s">
        <v>434</v>
      </c>
      <c r="H170" s="173">
        <v>2.2400000000000002</v>
      </c>
      <c r="I170" s="174"/>
      <c r="J170" s="174">
        <v>0</v>
      </c>
      <c r="K170" s="171" t="s">
        <v>150</v>
      </c>
      <c r="L170" s="175"/>
      <c r="M170" s="176" t="s">
        <v>5</v>
      </c>
      <c r="N170" s="177" t="s">
        <v>45</v>
      </c>
      <c r="O170" s="148">
        <v>0</v>
      </c>
      <c r="P170" s="148">
        <f>O170*H170</f>
        <v>0</v>
      </c>
      <c r="Q170" s="148">
        <v>1E-3</v>
      </c>
      <c r="R170" s="148">
        <f>Q170*H170</f>
        <v>2.2400000000000002E-3</v>
      </c>
      <c r="S170" s="148">
        <v>0</v>
      </c>
      <c r="T170" s="149">
        <f>S170*H170</f>
        <v>0</v>
      </c>
      <c r="AR170" s="22" t="s">
        <v>195</v>
      </c>
      <c r="AT170" s="22" t="s">
        <v>268</v>
      </c>
      <c r="AU170" s="22" t="s">
        <v>152</v>
      </c>
      <c r="AY170" s="22" t="s">
        <v>143</v>
      </c>
      <c r="BE170" s="150">
        <f>IF(N170="základní",J170,0)</f>
        <v>0</v>
      </c>
      <c r="BF170" s="150">
        <f>IF(N170="snížená",J170,0)</f>
        <v>0</v>
      </c>
      <c r="BG170" s="150">
        <f>IF(N170="zákl. přenesená",J170,0)</f>
        <v>0</v>
      </c>
      <c r="BH170" s="150">
        <f>IF(N170="sníž. přenesená",J170,0)</f>
        <v>0</v>
      </c>
      <c r="BI170" s="150">
        <f>IF(N170="nulová",J170,0)</f>
        <v>0</v>
      </c>
      <c r="BJ170" s="22" t="s">
        <v>82</v>
      </c>
      <c r="BK170" s="150">
        <f>ROUND(I170*H170,2)</f>
        <v>0</v>
      </c>
      <c r="BL170" s="22" t="s">
        <v>151</v>
      </c>
      <c r="BM170" s="22" t="s">
        <v>643</v>
      </c>
    </row>
    <row r="171" spans="2:65" s="1" customFormat="1" ht="67.5">
      <c r="B171" s="36"/>
      <c r="D171" s="152" t="s">
        <v>466</v>
      </c>
      <c r="F171" s="181" t="s">
        <v>644</v>
      </c>
      <c r="L171" s="36"/>
      <c r="M171" s="182"/>
      <c r="T171" s="61"/>
      <c r="AT171" s="22" t="s">
        <v>466</v>
      </c>
      <c r="AU171" s="22" t="s">
        <v>152</v>
      </c>
    </row>
    <row r="172" spans="2:65" s="1" customFormat="1" ht="25.5" customHeight="1">
      <c r="B172" s="139"/>
      <c r="C172" s="140" t="s">
        <v>441</v>
      </c>
      <c r="D172" s="140" t="s">
        <v>146</v>
      </c>
      <c r="E172" s="141" t="s">
        <v>645</v>
      </c>
      <c r="F172" s="142" t="s">
        <v>646</v>
      </c>
      <c r="G172" s="143" t="s">
        <v>647</v>
      </c>
      <c r="H172" s="144">
        <v>4</v>
      </c>
      <c r="I172" s="145"/>
      <c r="J172" s="145">
        <v>0</v>
      </c>
      <c r="K172" s="142" t="s">
        <v>150</v>
      </c>
      <c r="L172" s="36"/>
      <c r="M172" s="146" t="s">
        <v>5</v>
      </c>
      <c r="N172" s="147" t="s">
        <v>45</v>
      </c>
      <c r="O172" s="148">
        <v>188.571</v>
      </c>
      <c r="P172" s="148">
        <f>O172*H172</f>
        <v>754.28399999999999</v>
      </c>
      <c r="Q172" s="148">
        <v>0</v>
      </c>
      <c r="R172" s="148">
        <f>Q172*H172</f>
        <v>0</v>
      </c>
      <c r="S172" s="148">
        <v>0</v>
      </c>
      <c r="T172" s="149">
        <f>S172*H172</f>
        <v>0</v>
      </c>
      <c r="AR172" s="22" t="s">
        <v>151</v>
      </c>
      <c r="AT172" s="22" t="s">
        <v>146</v>
      </c>
      <c r="AU172" s="22" t="s">
        <v>152</v>
      </c>
      <c r="AY172" s="22" t="s">
        <v>143</v>
      </c>
      <c r="BE172" s="150">
        <f>IF(N172="základní",J172,0)</f>
        <v>0</v>
      </c>
      <c r="BF172" s="150">
        <f>IF(N172="snížená",J172,0)</f>
        <v>0</v>
      </c>
      <c r="BG172" s="150">
        <f>IF(N172="zákl. přenesená",J172,0)</f>
        <v>0</v>
      </c>
      <c r="BH172" s="150">
        <f>IF(N172="sníž. přenesená",J172,0)</f>
        <v>0</v>
      </c>
      <c r="BI172" s="150">
        <f>IF(N172="nulová",J172,0)</f>
        <v>0</v>
      </c>
      <c r="BJ172" s="22" t="s">
        <v>82</v>
      </c>
      <c r="BK172" s="150">
        <f>ROUND(I172*H172,2)</f>
        <v>0</v>
      </c>
      <c r="BL172" s="22" t="s">
        <v>151</v>
      </c>
      <c r="BM172" s="22" t="s">
        <v>648</v>
      </c>
    </row>
    <row r="173" spans="2:65" s="1" customFormat="1" ht="51" customHeight="1">
      <c r="B173" s="139"/>
      <c r="C173" s="169" t="s">
        <v>442</v>
      </c>
      <c r="D173" s="169" t="s">
        <v>268</v>
      </c>
      <c r="E173" s="170" t="s">
        <v>649</v>
      </c>
      <c r="F173" s="171" t="s">
        <v>650</v>
      </c>
      <c r="G173" s="172" t="s">
        <v>434</v>
      </c>
      <c r="H173" s="173">
        <v>4</v>
      </c>
      <c r="I173" s="174"/>
      <c r="J173" s="174">
        <v>0</v>
      </c>
      <c r="K173" s="171" t="s">
        <v>150</v>
      </c>
      <c r="L173" s="175"/>
      <c r="M173" s="176" t="s">
        <v>5</v>
      </c>
      <c r="N173" s="177" t="s">
        <v>45</v>
      </c>
      <c r="O173" s="148">
        <v>0</v>
      </c>
      <c r="P173" s="148">
        <f>O173*H173</f>
        <v>0</v>
      </c>
      <c r="Q173" s="148">
        <v>1E-3</v>
      </c>
      <c r="R173" s="148">
        <f>Q173*H173</f>
        <v>4.0000000000000001E-3</v>
      </c>
      <c r="S173" s="148">
        <v>0</v>
      </c>
      <c r="T173" s="149">
        <f>S173*H173</f>
        <v>0</v>
      </c>
      <c r="AR173" s="22" t="s">
        <v>195</v>
      </c>
      <c r="AT173" s="22" t="s">
        <v>268</v>
      </c>
      <c r="AU173" s="22" t="s">
        <v>152</v>
      </c>
      <c r="AY173" s="22" t="s">
        <v>143</v>
      </c>
      <c r="BE173" s="150">
        <f>IF(N173="základní",J173,0)</f>
        <v>0</v>
      </c>
      <c r="BF173" s="150">
        <f>IF(N173="snížená",J173,0)</f>
        <v>0</v>
      </c>
      <c r="BG173" s="150">
        <f>IF(N173="zákl. přenesená",J173,0)</f>
        <v>0</v>
      </c>
      <c r="BH173" s="150">
        <f>IF(N173="sníž. přenesená",J173,0)</f>
        <v>0</v>
      </c>
      <c r="BI173" s="150">
        <f>IF(N173="nulová",J173,0)</f>
        <v>0</v>
      </c>
      <c r="BJ173" s="22" t="s">
        <v>82</v>
      </c>
      <c r="BK173" s="150">
        <f>ROUND(I173*H173,2)</f>
        <v>0</v>
      </c>
      <c r="BL173" s="22" t="s">
        <v>151</v>
      </c>
      <c r="BM173" s="22" t="s">
        <v>651</v>
      </c>
    </row>
    <row r="174" spans="2:65" s="10" customFormat="1" ht="22.35" customHeight="1">
      <c r="B174" s="128"/>
      <c r="D174" s="129" t="s">
        <v>73</v>
      </c>
      <c r="E174" s="137" t="s">
        <v>678</v>
      </c>
      <c r="F174" s="137" t="s">
        <v>679</v>
      </c>
      <c r="J174" s="138">
        <f>J175+J176+J177+J178</f>
        <v>0</v>
      </c>
      <c r="L174" s="128"/>
      <c r="M174" s="132"/>
      <c r="P174" s="133">
        <f>SUM(P175:P178)</f>
        <v>36.33</v>
      </c>
      <c r="R174" s="133">
        <f>SUM(R175:R178)</f>
        <v>0</v>
      </c>
      <c r="T174" s="134">
        <f>SUM(T175:T178)</f>
        <v>0</v>
      </c>
      <c r="AR174" s="129" t="s">
        <v>82</v>
      </c>
      <c r="AT174" s="135" t="s">
        <v>73</v>
      </c>
      <c r="AU174" s="135" t="s">
        <v>84</v>
      </c>
      <c r="AY174" s="129" t="s">
        <v>143</v>
      </c>
      <c r="BK174" s="136">
        <f>SUM(BK175:BK178)</f>
        <v>0</v>
      </c>
    </row>
    <row r="175" spans="2:65" s="1" customFormat="1" ht="16.5" customHeight="1">
      <c r="B175" s="139"/>
      <c r="C175" s="140" t="s">
        <v>680</v>
      </c>
      <c r="D175" s="140" t="s">
        <v>146</v>
      </c>
      <c r="E175" s="141" t="s">
        <v>681</v>
      </c>
      <c r="F175" s="142" t="s">
        <v>682</v>
      </c>
      <c r="G175" s="143" t="s">
        <v>263</v>
      </c>
      <c r="H175" s="144">
        <v>2</v>
      </c>
      <c r="I175" s="145"/>
      <c r="J175" s="145">
        <v>0</v>
      </c>
      <c r="K175" s="142" t="s">
        <v>5</v>
      </c>
      <c r="L175" s="36"/>
      <c r="M175" s="146" t="s">
        <v>5</v>
      </c>
      <c r="N175" s="147" t="s">
        <v>45</v>
      </c>
      <c r="O175" s="148">
        <v>0.49</v>
      </c>
      <c r="P175" s="148">
        <f>O175*H175</f>
        <v>0.98</v>
      </c>
      <c r="Q175" s="148">
        <v>0</v>
      </c>
      <c r="R175" s="148">
        <f>Q175*H175</f>
        <v>0</v>
      </c>
      <c r="S175" s="148">
        <v>0</v>
      </c>
      <c r="T175" s="149">
        <f>S175*H175</f>
        <v>0</v>
      </c>
      <c r="AR175" s="22" t="s">
        <v>151</v>
      </c>
      <c r="AT175" s="22" t="s">
        <v>146</v>
      </c>
      <c r="AU175" s="22" t="s">
        <v>152</v>
      </c>
      <c r="AY175" s="22" t="s">
        <v>143</v>
      </c>
      <c r="BE175" s="150">
        <f>IF(N175="základní",J175,0)</f>
        <v>0</v>
      </c>
      <c r="BF175" s="150">
        <f>IF(N175="snížená",J175,0)</f>
        <v>0</v>
      </c>
      <c r="BG175" s="150">
        <f>IF(N175="zákl. přenesená",J175,0)</f>
        <v>0</v>
      </c>
      <c r="BH175" s="150">
        <f>IF(N175="sníž. přenesená",J175,0)</f>
        <v>0</v>
      </c>
      <c r="BI175" s="150">
        <f>IF(N175="nulová",J175,0)</f>
        <v>0</v>
      </c>
      <c r="BJ175" s="22" t="s">
        <v>82</v>
      </c>
      <c r="BK175" s="150">
        <f>ROUND(I175*H175,2)</f>
        <v>0</v>
      </c>
      <c r="BL175" s="22" t="s">
        <v>151</v>
      </c>
      <c r="BM175" s="22" t="s">
        <v>683</v>
      </c>
    </row>
    <row r="176" spans="2:65" s="1" customFormat="1" ht="16.5" customHeight="1">
      <c r="B176" s="139"/>
      <c r="C176" s="140" t="s">
        <v>684</v>
      </c>
      <c r="D176" s="140" t="s">
        <v>146</v>
      </c>
      <c r="E176" s="141" t="s">
        <v>685</v>
      </c>
      <c r="F176" s="142" t="s">
        <v>686</v>
      </c>
      <c r="G176" s="143" t="s">
        <v>263</v>
      </c>
      <c r="H176" s="144">
        <v>3</v>
      </c>
      <c r="I176" s="145"/>
      <c r="J176" s="145">
        <v>0</v>
      </c>
      <c r="K176" s="142" t="s">
        <v>150</v>
      </c>
      <c r="L176" s="36"/>
      <c r="M176" s="146" t="s">
        <v>5</v>
      </c>
      <c r="N176" s="147" t="s">
        <v>45</v>
      </c>
      <c r="O176" s="148">
        <v>0.49</v>
      </c>
      <c r="P176" s="148">
        <f>O176*H176</f>
        <v>1.47</v>
      </c>
      <c r="Q176" s="148">
        <v>0</v>
      </c>
      <c r="R176" s="148">
        <f>Q176*H176</f>
        <v>0</v>
      </c>
      <c r="S176" s="148">
        <v>0</v>
      </c>
      <c r="T176" s="149">
        <f>S176*H176</f>
        <v>0</v>
      </c>
      <c r="AR176" s="22" t="s">
        <v>151</v>
      </c>
      <c r="AT176" s="22" t="s">
        <v>146</v>
      </c>
      <c r="AU176" s="22" t="s">
        <v>152</v>
      </c>
      <c r="AY176" s="22" t="s">
        <v>143</v>
      </c>
      <c r="BE176" s="150">
        <f>IF(N176="základní",J176,0)</f>
        <v>0</v>
      </c>
      <c r="BF176" s="150">
        <f>IF(N176="snížená",J176,0)</f>
        <v>0</v>
      </c>
      <c r="BG176" s="150">
        <f>IF(N176="zákl. přenesená",J176,0)</f>
        <v>0</v>
      </c>
      <c r="BH176" s="150">
        <f>IF(N176="sníž. přenesená",J176,0)</f>
        <v>0</v>
      </c>
      <c r="BI176" s="150">
        <f>IF(N176="nulová",J176,0)</f>
        <v>0</v>
      </c>
      <c r="BJ176" s="22" t="s">
        <v>82</v>
      </c>
      <c r="BK176" s="150">
        <f>ROUND(I176*H176,2)</f>
        <v>0</v>
      </c>
      <c r="BL176" s="22" t="s">
        <v>151</v>
      </c>
      <c r="BM176" s="22" t="s">
        <v>687</v>
      </c>
    </row>
    <row r="177" spans="2:65" s="1" customFormat="1" ht="16.5" customHeight="1">
      <c r="B177" s="139"/>
      <c r="C177" s="140" t="s">
        <v>688</v>
      </c>
      <c r="D177" s="140" t="s">
        <v>146</v>
      </c>
      <c r="E177" s="141" t="s">
        <v>689</v>
      </c>
      <c r="F177" s="142" t="s">
        <v>690</v>
      </c>
      <c r="G177" s="143" t="s">
        <v>263</v>
      </c>
      <c r="H177" s="144">
        <v>3</v>
      </c>
      <c r="I177" s="145"/>
      <c r="J177" s="145">
        <v>0</v>
      </c>
      <c r="K177" s="142" t="s">
        <v>150</v>
      </c>
      <c r="L177" s="36"/>
      <c r="M177" s="146" t="s">
        <v>5</v>
      </c>
      <c r="N177" s="147" t="s">
        <v>45</v>
      </c>
      <c r="O177" s="148">
        <v>0.88</v>
      </c>
      <c r="P177" s="148">
        <f>O177*H177</f>
        <v>2.64</v>
      </c>
      <c r="Q177" s="148">
        <v>0</v>
      </c>
      <c r="R177" s="148">
        <f>Q177*H177</f>
        <v>0</v>
      </c>
      <c r="S177" s="148">
        <v>0</v>
      </c>
      <c r="T177" s="149">
        <f>S177*H177</f>
        <v>0</v>
      </c>
      <c r="AR177" s="22" t="s">
        <v>151</v>
      </c>
      <c r="AT177" s="22" t="s">
        <v>146</v>
      </c>
      <c r="AU177" s="22" t="s">
        <v>152</v>
      </c>
      <c r="AY177" s="22" t="s">
        <v>143</v>
      </c>
      <c r="BE177" s="150">
        <f>IF(N177="základní",J177,0)</f>
        <v>0</v>
      </c>
      <c r="BF177" s="150">
        <f>IF(N177="snížená",J177,0)</f>
        <v>0</v>
      </c>
      <c r="BG177" s="150">
        <f>IF(N177="zákl. přenesená",J177,0)</f>
        <v>0</v>
      </c>
      <c r="BH177" s="150">
        <f>IF(N177="sníž. přenesená",J177,0)</f>
        <v>0</v>
      </c>
      <c r="BI177" s="150">
        <f>IF(N177="nulová",J177,0)</f>
        <v>0</v>
      </c>
      <c r="BJ177" s="22" t="s">
        <v>82</v>
      </c>
      <c r="BK177" s="150">
        <f>ROUND(I177*H177,2)</f>
        <v>0</v>
      </c>
      <c r="BL177" s="22" t="s">
        <v>151</v>
      </c>
      <c r="BM177" s="22" t="s">
        <v>691</v>
      </c>
    </row>
    <row r="178" spans="2:65" s="1" customFormat="1" ht="16.5" customHeight="1">
      <c r="B178" s="139"/>
      <c r="C178" s="140" t="s">
        <v>692</v>
      </c>
      <c r="D178" s="140" t="s">
        <v>146</v>
      </c>
      <c r="E178" s="141" t="s">
        <v>693</v>
      </c>
      <c r="F178" s="142" t="s">
        <v>694</v>
      </c>
      <c r="G178" s="143" t="s">
        <v>263</v>
      </c>
      <c r="H178" s="144">
        <v>22</v>
      </c>
      <c r="I178" s="145"/>
      <c r="J178" s="145">
        <v>0</v>
      </c>
      <c r="K178" s="142" t="s">
        <v>150</v>
      </c>
      <c r="L178" s="36"/>
      <c r="M178" s="146" t="s">
        <v>5</v>
      </c>
      <c r="N178" s="147" t="s">
        <v>45</v>
      </c>
      <c r="O178" s="148">
        <v>1.42</v>
      </c>
      <c r="P178" s="148">
        <f>O178*H178</f>
        <v>31.24</v>
      </c>
      <c r="Q178" s="148">
        <v>0</v>
      </c>
      <c r="R178" s="148">
        <f>Q178*H178</f>
        <v>0</v>
      </c>
      <c r="S178" s="148">
        <v>0</v>
      </c>
      <c r="T178" s="149">
        <f>S178*H178</f>
        <v>0</v>
      </c>
      <c r="AR178" s="22" t="s">
        <v>151</v>
      </c>
      <c r="AT178" s="22" t="s">
        <v>146</v>
      </c>
      <c r="AU178" s="22" t="s">
        <v>152</v>
      </c>
      <c r="AY178" s="22" t="s">
        <v>143</v>
      </c>
      <c r="BE178" s="150">
        <f>IF(N178="základní",J178,0)</f>
        <v>0</v>
      </c>
      <c r="BF178" s="150">
        <f>IF(N178="snížená",J178,0)</f>
        <v>0</v>
      </c>
      <c r="BG178" s="150">
        <f>IF(N178="zákl. přenesená",J178,0)</f>
        <v>0</v>
      </c>
      <c r="BH178" s="150">
        <f>IF(N178="sníž. přenesená",J178,0)</f>
        <v>0</v>
      </c>
      <c r="BI178" s="150">
        <f>IF(N178="nulová",J178,0)</f>
        <v>0</v>
      </c>
      <c r="BJ178" s="22" t="s">
        <v>82</v>
      </c>
      <c r="BK178" s="150">
        <f>ROUND(I178*H178,2)</f>
        <v>0</v>
      </c>
      <c r="BL178" s="22" t="s">
        <v>151</v>
      </c>
      <c r="BM178" s="22" t="s">
        <v>695</v>
      </c>
    </row>
    <row r="179" spans="2:65" s="10" customFormat="1" ht="22.35" customHeight="1">
      <c r="B179" s="128"/>
      <c r="D179" s="129" t="s">
        <v>73</v>
      </c>
      <c r="E179" s="137" t="s">
        <v>145</v>
      </c>
      <c r="F179" s="137" t="s">
        <v>696</v>
      </c>
      <c r="J179" s="138">
        <f>J180+J181+J182+J183+J184+J185+J186+J187+J188+J189+J190+J191+J192</f>
        <v>0</v>
      </c>
      <c r="L179" s="128"/>
      <c r="M179" s="132"/>
      <c r="P179" s="133">
        <f>SUM(P180:P194)</f>
        <v>239.52</v>
      </c>
      <c r="R179" s="133">
        <f>SUM(R180:R194)</f>
        <v>1.68685</v>
      </c>
      <c r="T179" s="134">
        <f>SUM(T180:T194)</f>
        <v>0</v>
      </c>
      <c r="AR179" s="129" t="s">
        <v>82</v>
      </c>
      <c r="AT179" s="135" t="s">
        <v>73</v>
      </c>
      <c r="AU179" s="135" t="s">
        <v>84</v>
      </c>
      <c r="AY179" s="129" t="s">
        <v>143</v>
      </c>
      <c r="BK179" s="136">
        <f>SUM(BK180:BK194)</f>
        <v>0</v>
      </c>
    </row>
    <row r="180" spans="2:65" s="1" customFormat="1" ht="16.5" customHeight="1">
      <c r="B180" s="139"/>
      <c r="C180" s="140" t="s">
        <v>697</v>
      </c>
      <c r="D180" s="140" t="s">
        <v>146</v>
      </c>
      <c r="E180" s="141" t="s">
        <v>698</v>
      </c>
      <c r="F180" s="142" t="s">
        <v>699</v>
      </c>
      <c r="G180" s="143" t="s">
        <v>263</v>
      </c>
      <c r="H180" s="144">
        <v>39</v>
      </c>
      <c r="I180" s="145"/>
      <c r="J180" s="145">
        <v>0</v>
      </c>
      <c r="K180" s="142" t="s">
        <v>5</v>
      </c>
      <c r="L180" s="36"/>
      <c r="M180" s="146" t="s">
        <v>5</v>
      </c>
      <c r="N180" s="147" t="s">
        <v>45</v>
      </c>
      <c r="O180" s="148">
        <v>0.65900000000000003</v>
      </c>
      <c r="P180" s="148">
        <f t="shared" ref="P180:P192" si="9">O180*H180</f>
        <v>25.701000000000001</v>
      </c>
      <c r="Q180" s="148">
        <v>5.0000000000000002E-5</v>
      </c>
      <c r="R180" s="148">
        <f t="shared" ref="R180:R192" si="10">Q180*H180</f>
        <v>1.9500000000000001E-3</v>
      </c>
      <c r="S180" s="148">
        <v>0</v>
      </c>
      <c r="T180" s="149">
        <f t="shared" ref="T180:T192" si="11">S180*H180</f>
        <v>0</v>
      </c>
      <c r="AR180" s="22" t="s">
        <v>151</v>
      </c>
      <c r="AT180" s="22" t="s">
        <v>146</v>
      </c>
      <c r="AU180" s="22" t="s">
        <v>152</v>
      </c>
      <c r="AY180" s="22" t="s">
        <v>143</v>
      </c>
      <c r="BE180" s="150">
        <f t="shared" ref="BE180:BE192" si="12">IF(N180="základní",J180,0)</f>
        <v>0</v>
      </c>
      <c r="BF180" s="150">
        <f t="shared" ref="BF180:BF192" si="13">IF(N180="snížená",J180,0)</f>
        <v>0</v>
      </c>
      <c r="BG180" s="150">
        <f t="shared" ref="BG180:BG192" si="14">IF(N180="zákl. přenesená",J180,0)</f>
        <v>0</v>
      </c>
      <c r="BH180" s="150">
        <f t="shared" ref="BH180:BH192" si="15">IF(N180="sníž. přenesená",J180,0)</f>
        <v>0</v>
      </c>
      <c r="BI180" s="150">
        <f t="shared" ref="BI180:BI192" si="16">IF(N180="nulová",J180,0)</f>
        <v>0</v>
      </c>
      <c r="BJ180" s="22" t="s">
        <v>82</v>
      </c>
      <c r="BK180" s="150">
        <f t="shared" ref="BK180:BK192" si="17">ROUND(I180*H180,2)</f>
        <v>0</v>
      </c>
      <c r="BL180" s="22" t="s">
        <v>151</v>
      </c>
      <c r="BM180" s="22" t="s">
        <v>700</v>
      </c>
    </row>
    <row r="181" spans="2:65" s="1" customFormat="1" ht="16.5" customHeight="1">
      <c r="B181" s="139"/>
      <c r="C181" s="140" t="s">
        <v>701</v>
      </c>
      <c r="D181" s="140" t="s">
        <v>146</v>
      </c>
      <c r="E181" s="141" t="s">
        <v>702</v>
      </c>
      <c r="F181" s="142" t="s">
        <v>703</v>
      </c>
      <c r="G181" s="143" t="s">
        <v>263</v>
      </c>
      <c r="H181" s="144">
        <v>33</v>
      </c>
      <c r="I181" s="145"/>
      <c r="J181" s="145">
        <v>0</v>
      </c>
      <c r="K181" s="142" t="s">
        <v>150</v>
      </c>
      <c r="L181" s="36"/>
      <c r="M181" s="146" t="s">
        <v>5</v>
      </c>
      <c r="N181" s="147" t="s">
        <v>45</v>
      </c>
      <c r="O181" s="148">
        <v>0.65900000000000003</v>
      </c>
      <c r="P181" s="148">
        <f t="shared" si="9"/>
        <v>21.747</v>
      </c>
      <c r="Q181" s="148">
        <v>5.0000000000000002E-5</v>
      </c>
      <c r="R181" s="148">
        <f t="shared" si="10"/>
        <v>1.65E-3</v>
      </c>
      <c r="S181" s="148">
        <v>0</v>
      </c>
      <c r="T181" s="149">
        <f t="shared" si="11"/>
        <v>0</v>
      </c>
      <c r="AR181" s="22" t="s">
        <v>151</v>
      </c>
      <c r="AT181" s="22" t="s">
        <v>146</v>
      </c>
      <c r="AU181" s="22" t="s">
        <v>152</v>
      </c>
      <c r="AY181" s="22" t="s">
        <v>143</v>
      </c>
      <c r="BE181" s="150">
        <f t="shared" si="12"/>
        <v>0</v>
      </c>
      <c r="BF181" s="150">
        <f t="shared" si="13"/>
        <v>0</v>
      </c>
      <c r="BG181" s="150">
        <f t="shared" si="14"/>
        <v>0</v>
      </c>
      <c r="BH181" s="150">
        <f t="shared" si="15"/>
        <v>0</v>
      </c>
      <c r="BI181" s="150">
        <f t="shared" si="16"/>
        <v>0</v>
      </c>
      <c r="BJ181" s="22" t="s">
        <v>82</v>
      </c>
      <c r="BK181" s="150">
        <f t="shared" si="17"/>
        <v>0</v>
      </c>
      <c r="BL181" s="22" t="s">
        <v>151</v>
      </c>
      <c r="BM181" s="22" t="s">
        <v>704</v>
      </c>
    </row>
    <row r="182" spans="2:65" s="1" customFormat="1" ht="16.5" customHeight="1">
      <c r="B182" s="139"/>
      <c r="C182" s="140" t="s">
        <v>705</v>
      </c>
      <c r="D182" s="140" t="s">
        <v>146</v>
      </c>
      <c r="E182" s="141" t="s">
        <v>706</v>
      </c>
      <c r="F182" s="142" t="s">
        <v>707</v>
      </c>
      <c r="G182" s="143" t="s">
        <v>263</v>
      </c>
      <c r="H182" s="144">
        <v>11</v>
      </c>
      <c r="I182" s="145"/>
      <c r="J182" s="145">
        <v>0</v>
      </c>
      <c r="K182" s="142" t="s">
        <v>150</v>
      </c>
      <c r="L182" s="36"/>
      <c r="M182" s="146" t="s">
        <v>5</v>
      </c>
      <c r="N182" s="147" t="s">
        <v>45</v>
      </c>
      <c r="O182" s="148">
        <v>1.655</v>
      </c>
      <c r="P182" s="148">
        <f t="shared" si="9"/>
        <v>18.205000000000002</v>
      </c>
      <c r="Q182" s="148">
        <v>5.0000000000000002E-5</v>
      </c>
      <c r="R182" s="148">
        <f t="shared" si="10"/>
        <v>5.5000000000000003E-4</v>
      </c>
      <c r="S182" s="148">
        <v>0</v>
      </c>
      <c r="T182" s="149">
        <f t="shared" si="11"/>
        <v>0</v>
      </c>
      <c r="AR182" s="22" t="s">
        <v>151</v>
      </c>
      <c r="AT182" s="22" t="s">
        <v>146</v>
      </c>
      <c r="AU182" s="22" t="s">
        <v>152</v>
      </c>
      <c r="AY182" s="22" t="s">
        <v>143</v>
      </c>
      <c r="BE182" s="150">
        <f t="shared" si="12"/>
        <v>0</v>
      </c>
      <c r="BF182" s="150">
        <f t="shared" si="13"/>
        <v>0</v>
      </c>
      <c r="BG182" s="150">
        <f t="shared" si="14"/>
        <v>0</v>
      </c>
      <c r="BH182" s="150">
        <f t="shared" si="15"/>
        <v>0</v>
      </c>
      <c r="BI182" s="150">
        <f t="shared" si="16"/>
        <v>0</v>
      </c>
      <c r="BJ182" s="22" t="s">
        <v>82</v>
      </c>
      <c r="BK182" s="150">
        <f t="shared" si="17"/>
        <v>0</v>
      </c>
      <c r="BL182" s="22" t="s">
        <v>151</v>
      </c>
      <c r="BM182" s="22" t="s">
        <v>708</v>
      </c>
    </row>
    <row r="183" spans="2:65" s="1" customFormat="1" ht="16.5" customHeight="1">
      <c r="B183" s="139"/>
      <c r="C183" s="140" t="s">
        <v>709</v>
      </c>
      <c r="D183" s="140" t="s">
        <v>146</v>
      </c>
      <c r="E183" s="141" t="s">
        <v>710</v>
      </c>
      <c r="F183" s="142" t="s">
        <v>711</v>
      </c>
      <c r="G183" s="143" t="s">
        <v>263</v>
      </c>
      <c r="H183" s="144">
        <v>9</v>
      </c>
      <c r="I183" s="145"/>
      <c r="J183" s="145">
        <v>0</v>
      </c>
      <c r="K183" s="142" t="s">
        <v>150</v>
      </c>
      <c r="L183" s="36"/>
      <c r="M183" s="146" t="s">
        <v>5</v>
      </c>
      <c r="N183" s="147" t="s">
        <v>45</v>
      </c>
      <c r="O183" s="148">
        <v>2.5619999999999998</v>
      </c>
      <c r="P183" s="148">
        <f t="shared" si="9"/>
        <v>23.058</v>
      </c>
      <c r="Q183" s="148">
        <v>9.0000000000000006E-5</v>
      </c>
      <c r="R183" s="148">
        <f t="shared" si="10"/>
        <v>8.1000000000000006E-4</v>
      </c>
      <c r="S183" s="148">
        <v>0</v>
      </c>
      <c r="T183" s="149">
        <f t="shared" si="11"/>
        <v>0</v>
      </c>
      <c r="AR183" s="22" t="s">
        <v>151</v>
      </c>
      <c r="AT183" s="22" t="s">
        <v>146</v>
      </c>
      <c r="AU183" s="22" t="s">
        <v>152</v>
      </c>
      <c r="AY183" s="22" t="s">
        <v>143</v>
      </c>
      <c r="BE183" s="150">
        <f t="shared" si="12"/>
        <v>0</v>
      </c>
      <c r="BF183" s="150">
        <f t="shared" si="13"/>
        <v>0</v>
      </c>
      <c r="BG183" s="150">
        <f t="shared" si="14"/>
        <v>0</v>
      </c>
      <c r="BH183" s="150">
        <f t="shared" si="15"/>
        <v>0</v>
      </c>
      <c r="BI183" s="150">
        <f t="shared" si="16"/>
        <v>0</v>
      </c>
      <c r="BJ183" s="22" t="s">
        <v>82</v>
      </c>
      <c r="BK183" s="150">
        <f t="shared" si="17"/>
        <v>0</v>
      </c>
      <c r="BL183" s="22" t="s">
        <v>151</v>
      </c>
      <c r="BM183" s="22" t="s">
        <v>712</v>
      </c>
    </row>
    <row r="184" spans="2:65" s="1" customFormat="1" ht="16.5" customHeight="1">
      <c r="B184" s="139"/>
      <c r="C184" s="140" t="s">
        <v>713</v>
      </c>
      <c r="D184" s="140" t="s">
        <v>146</v>
      </c>
      <c r="E184" s="141" t="s">
        <v>714</v>
      </c>
      <c r="F184" s="142" t="s">
        <v>715</v>
      </c>
      <c r="G184" s="143" t="s">
        <v>263</v>
      </c>
      <c r="H184" s="144">
        <v>6</v>
      </c>
      <c r="I184" s="145"/>
      <c r="J184" s="145">
        <v>0</v>
      </c>
      <c r="K184" s="142" t="s">
        <v>150</v>
      </c>
      <c r="L184" s="36"/>
      <c r="M184" s="146" t="s">
        <v>5</v>
      </c>
      <c r="N184" s="147" t="s">
        <v>45</v>
      </c>
      <c r="O184" s="148">
        <v>4.5529999999999999</v>
      </c>
      <c r="P184" s="148">
        <f t="shared" si="9"/>
        <v>27.317999999999998</v>
      </c>
      <c r="Q184" s="148">
        <v>9.0000000000000006E-5</v>
      </c>
      <c r="R184" s="148">
        <f t="shared" si="10"/>
        <v>5.4000000000000001E-4</v>
      </c>
      <c r="S184" s="148">
        <v>0</v>
      </c>
      <c r="T184" s="149">
        <f t="shared" si="11"/>
        <v>0</v>
      </c>
      <c r="AR184" s="22" t="s">
        <v>151</v>
      </c>
      <c r="AT184" s="22" t="s">
        <v>146</v>
      </c>
      <c r="AU184" s="22" t="s">
        <v>152</v>
      </c>
      <c r="AY184" s="22" t="s">
        <v>143</v>
      </c>
      <c r="BE184" s="150">
        <f t="shared" si="12"/>
        <v>0</v>
      </c>
      <c r="BF184" s="150">
        <f t="shared" si="13"/>
        <v>0</v>
      </c>
      <c r="BG184" s="150">
        <f t="shared" si="14"/>
        <v>0</v>
      </c>
      <c r="BH184" s="150">
        <f t="shared" si="15"/>
        <v>0</v>
      </c>
      <c r="BI184" s="150">
        <f t="shared" si="16"/>
        <v>0</v>
      </c>
      <c r="BJ184" s="22" t="s">
        <v>82</v>
      </c>
      <c r="BK184" s="150">
        <f t="shared" si="17"/>
        <v>0</v>
      </c>
      <c r="BL184" s="22" t="s">
        <v>151</v>
      </c>
      <c r="BM184" s="22" t="s">
        <v>716</v>
      </c>
    </row>
    <row r="185" spans="2:65" s="1" customFormat="1" ht="16.5" customHeight="1">
      <c r="B185" s="139"/>
      <c r="C185" s="140" t="s">
        <v>717</v>
      </c>
      <c r="D185" s="140" t="s">
        <v>146</v>
      </c>
      <c r="E185" s="141" t="s">
        <v>718</v>
      </c>
      <c r="F185" s="142" t="s">
        <v>719</v>
      </c>
      <c r="G185" s="143" t="s">
        <v>263</v>
      </c>
      <c r="H185" s="144">
        <v>4</v>
      </c>
      <c r="I185" s="145"/>
      <c r="J185" s="145">
        <v>0</v>
      </c>
      <c r="K185" s="142" t="s">
        <v>150</v>
      </c>
      <c r="L185" s="36"/>
      <c r="M185" s="146" t="s">
        <v>5</v>
      </c>
      <c r="N185" s="147" t="s">
        <v>45</v>
      </c>
      <c r="O185" s="148">
        <v>6.5410000000000004</v>
      </c>
      <c r="P185" s="148">
        <f t="shared" si="9"/>
        <v>26.164000000000001</v>
      </c>
      <c r="Q185" s="148">
        <v>9.0000000000000006E-5</v>
      </c>
      <c r="R185" s="148">
        <f t="shared" si="10"/>
        <v>3.6000000000000002E-4</v>
      </c>
      <c r="S185" s="148">
        <v>0</v>
      </c>
      <c r="T185" s="149">
        <f t="shared" si="11"/>
        <v>0</v>
      </c>
      <c r="AR185" s="22" t="s">
        <v>151</v>
      </c>
      <c r="AT185" s="22" t="s">
        <v>146</v>
      </c>
      <c r="AU185" s="22" t="s">
        <v>152</v>
      </c>
      <c r="AY185" s="22" t="s">
        <v>143</v>
      </c>
      <c r="BE185" s="150">
        <f t="shared" si="12"/>
        <v>0</v>
      </c>
      <c r="BF185" s="150">
        <f t="shared" si="13"/>
        <v>0</v>
      </c>
      <c r="BG185" s="150">
        <f t="shared" si="14"/>
        <v>0</v>
      </c>
      <c r="BH185" s="150">
        <f t="shared" si="15"/>
        <v>0</v>
      </c>
      <c r="BI185" s="150">
        <f t="shared" si="16"/>
        <v>0</v>
      </c>
      <c r="BJ185" s="22" t="s">
        <v>82</v>
      </c>
      <c r="BK185" s="150">
        <f t="shared" si="17"/>
        <v>0</v>
      </c>
      <c r="BL185" s="22" t="s">
        <v>151</v>
      </c>
      <c r="BM185" s="22" t="s">
        <v>720</v>
      </c>
    </row>
    <row r="186" spans="2:65" s="1" customFormat="1" ht="16.5" customHeight="1">
      <c r="B186" s="139"/>
      <c r="C186" s="140" t="s">
        <v>721</v>
      </c>
      <c r="D186" s="140" t="s">
        <v>146</v>
      </c>
      <c r="E186" s="141" t="s">
        <v>722</v>
      </c>
      <c r="F186" s="142" t="s">
        <v>723</v>
      </c>
      <c r="G186" s="143" t="s">
        <v>263</v>
      </c>
      <c r="H186" s="144">
        <v>4</v>
      </c>
      <c r="I186" s="145"/>
      <c r="J186" s="145">
        <v>0</v>
      </c>
      <c r="K186" s="142" t="s">
        <v>5</v>
      </c>
      <c r="L186" s="36"/>
      <c r="M186" s="146" t="s">
        <v>5</v>
      </c>
      <c r="N186" s="147" t="s">
        <v>45</v>
      </c>
      <c r="O186" s="148">
        <v>6.5410000000000004</v>
      </c>
      <c r="P186" s="148">
        <f t="shared" si="9"/>
        <v>26.164000000000001</v>
      </c>
      <c r="Q186" s="148">
        <v>9.0000000000000006E-5</v>
      </c>
      <c r="R186" s="148">
        <f t="shared" si="10"/>
        <v>3.6000000000000002E-4</v>
      </c>
      <c r="S186" s="148">
        <v>0</v>
      </c>
      <c r="T186" s="149">
        <f t="shared" si="11"/>
        <v>0</v>
      </c>
      <c r="AR186" s="22" t="s">
        <v>151</v>
      </c>
      <c r="AT186" s="22" t="s">
        <v>146</v>
      </c>
      <c r="AU186" s="22" t="s">
        <v>152</v>
      </c>
      <c r="AY186" s="22" t="s">
        <v>143</v>
      </c>
      <c r="BE186" s="150">
        <f t="shared" si="12"/>
        <v>0</v>
      </c>
      <c r="BF186" s="150">
        <f t="shared" si="13"/>
        <v>0</v>
      </c>
      <c r="BG186" s="150">
        <f t="shared" si="14"/>
        <v>0</v>
      </c>
      <c r="BH186" s="150">
        <f t="shared" si="15"/>
        <v>0</v>
      </c>
      <c r="BI186" s="150">
        <f t="shared" si="16"/>
        <v>0</v>
      </c>
      <c r="BJ186" s="22" t="s">
        <v>82</v>
      </c>
      <c r="BK186" s="150">
        <f t="shared" si="17"/>
        <v>0</v>
      </c>
      <c r="BL186" s="22" t="s">
        <v>151</v>
      </c>
      <c r="BM186" s="22" t="s">
        <v>724</v>
      </c>
    </row>
    <row r="187" spans="2:65" s="1" customFormat="1" ht="16.5" customHeight="1">
      <c r="B187" s="139"/>
      <c r="C187" s="140" t="s">
        <v>725</v>
      </c>
      <c r="D187" s="140" t="s">
        <v>146</v>
      </c>
      <c r="E187" s="141" t="s">
        <v>726</v>
      </c>
      <c r="F187" s="142" t="s">
        <v>727</v>
      </c>
      <c r="G187" s="143" t="s">
        <v>263</v>
      </c>
      <c r="H187" s="144">
        <v>1</v>
      </c>
      <c r="I187" s="145"/>
      <c r="J187" s="145">
        <v>0</v>
      </c>
      <c r="K187" s="142" t="s">
        <v>5</v>
      </c>
      <c r="L187" s="36"/>
      <c r="M187" s="146" t="s">
        <v>5</v>
      </c>
      <c r="N187" s="147" t="s">
        <v>45</v>
      </c>
      <c r="O187" s="148">
        <v>6.5410000000000004</v>
      </c>
      <c r="P187" s="148">
        <f t="shared" si="9"/>
        <v>6.5410000000000004</v>
      </c>
      <c r="Q187" s="148">
        <v>9.0000000000000006E-5</v>
      </c>
      <c r="R187" s="148">
        <f t="shared" si="10"/>
        <v>9.0000000000000006E-5</v>
      </c>
      <c r="S187" s="148">
        <v>0</v>
      </c>
      <c r="T187" s="149">
        <f t="shared" si="11"/>
        <v>0</v>
      </c>
      <c r="AR187" s="22" t="s">
        <v>151</v>
      </c>
      <c r="AT187" s="22" t="s">
        <v>146</v>
      </c>
      <c r="AU187" s="22" t="s">
        <v>152</v>
      </c>
      <c r="AY187" s="22" t="s">
        <v>143</v>
      </c>
      <c r="BE187" s="150">
        <f t="shared" si="12"/>
        <v>0</v>
      </c>
      <c r="BF187" s="150">
        <f t="shared" si="13"/>
        <v>0</v>
      </c>
      <c r="BG187" s="150">
        <f t="shared" si="14"/>
        <v>0</v>
      </c>
      <c r="BH187" s="150">
        <f t="shared" si="15"/>
        <v>0</v>
      </c>
      <c r="BI187" s="150">
        <f t="shared" si="16"/>
        <v>0</v>
      </c>
      <c r="BJ187" s="22" t="s">
        <v>82</v>
      </c>
      <c r="BK187" s="150">
        <f t="shared" si="17"/>
        <v>0</v>
      </c>
      <c r="BL187" s="22" t="s">
        <v>151</v>
      </c>
      <c r="BM187" s="22" t="s">
        <v>728</v>
      </c>
    </row>
    <row r="188" spans="2:65" s="1" customFormat="1" ht="16.5" customHeight="1">
      <c r="B188" s="139"/>
      <c r="C188" s="140" t="s">
        <v>729</v>
      </c>
      <c r="D188" s="140" t="s">
        <v>146</v>
      </c>
      <c r="E188" s="141" t="s">
        <v>730</v>
      </c>
      <c r="F188" s="142" t="s">
        <v>731</v>
      </c>
      <c r="G188" s="143" t="s">
        <v>263</v>
      </c>
      <c r="H188" s="144">
        <v>2</v>
      </c>
      <c r="I188" s="145"/>
      <c r="J188" s="145">
        <v>0</v>
      </c>
      <c r="K188" s="142" t="s">
        <v>5</v>
      </c>
      <c r="L188" s="36"/>
      <c r="M188" s="146" t="s">
        <v>5</v>
      </c>
      <c r="N188" s="147" t="s">
        <v>45</v>
      </c>
      <c r="O188" s="148">
        <v>6.5410000000000004</v>
      </c>
      <c r="P188" s="148">
        <f t="shared" si="9"/>
        <v>13.082000000000001</v>
      </c>
      <c r="Q188" s="148">
        <v>9.0000000000000006E-5</v>
      </c>
      <c r="R188" s="148">
        <f t="shared" si="10"/>
        <v>1.8000000000000001E-4</v>
      </c>
      <c r="S188" s="148">
        <v>0</v>
      </c>
      <c r="T188" s="149">
        <f t="shared" si="11"/>
        <v>0</v>
      </c>
      <c r="AR188" s="22" t="s">
        <v>151</v>
      </c>
      <c r="AT188" s="22" t="s">
        <v>146</v>
      </c>
      <c r="AU188" s="22" t="s">
        <v>152</v>
      </c>
      <c r="AY188" s="22" t="s">
        <v>143</v>
      </c>
      <c r="BE188" s="150">
        <f t="shared" si="12"/>
        <v>0</v>
      </c>
      <c r="BF188" s="150">
        <f t="shared" si="13"/>
        <v>0</v>
      </c>
      <c r="BG188" s="150">
        <f t="shared" si="14"/>
        <v>0</v>
      </c>
      <c r="BH188" s="150">
        <f t="shared" si="15"/>
        <v>0</v>
      </c>
      <c r="BI188" s="150">
        <f t="shared" si="16"/>
        <v>0</v>
      </c>
      <c r="BJ188" s="22" t="s">
        <v>82</v>
      </c>
      <c r="BK188" s="150">
        <f t="shared" si="17"/>
        <v>0</v>
      </c>
      <c r="BL188" s="22" t="s">
        <v>151</v>
      </c>
      <c r="BM188" s="22" t="s">
        <v>732</v>
      </c>
    </row>
    <row r="189" spans="2:65" s="1" customFormat="1" ht="16.5" customHeight="1">
      <c r="B189" s="139"/>
      <c r="C189" s="140" t="s">
        <v>733</v>
      </c>
      <c r="D189" s="140" t="s">
        <v>146</v>
      </c>
      <c r="E189" s="141" t="s">
        <v>734</v>
      </c>
      <c r="F189" s="142" t="s">
        <v>735</v>
      </c>
      <c r="G189" s="143" t="s">
        <v>263</v>
      </c>
      <c r="H189" s="144">
        <v>1</v>
      </c>
      <c r="I189" s="145"/>
      <c r="J189" s="145">
        <v>0</v>
      </c>
      <c r="K189" s="142" t="s">
        <v>5</v>
      </c>
      <c r="L189" s="36"/>
      <c r="M189" s="146" t="s">
        <v>5</v>
      </c>
      <c r="N189" s="147" t="s">
        <v>45</v>
      </c>
      <c r="O189" s="148">
        <v>6.5410000000000004</v>
      </c>
      <c r="P189" s="148">
        <f t="shared" si="9"/>
        <v>6.5410000000000004</v>
      </c>
      <c r="Q189" s="148">
        <v>9.0000000000000006E-5</v>
      </c>
      <c r="R189" s="148">
        <f t="shared" si="10"/>
        <v>9.0000000000000006E-5</v>
      </c>
      <c r="S189" s="148">
        <v>0</v>
      </c>
      <c r="T189" s="149">
        <f t="shared" si="11"/>
        <v>0</v>
      </c>
      <c r="AR189" s="22" t="s">
        <v>151</v>
      </c>
      <c r="AT189" s="22" t="s">
        <v>146</v>
      </c>
      <c r="AU189" s="22" t="s">
        <v>152</v>
      </c>
      <c r="AY189" s="22" t="s">
        <v>143</v>
      </c>
      <c r="BE189" s="150">
        <f t="shared" si="12"/>
        <v>0</v>
      </c>
      <c r="BF189" s="150">
        <f t="shared" si="13"/>
        <v>0</v>
      </c>
      <c r="BG189" s="150">
        <f t="shared" si="14"/>
        <v>0</v>
      </c>
      <c r="BH189" s="150">
        <f t="shared" si="15"/>
        <v>0</v>
      </c>
      <c r="BI189" s="150">
        <f t="shared" si="16"/>
        <v>0</v>
      </c>
      <c r="BJ189" s="22" t="s">
        <v>82</v>
      </c>
      <c r="BK189" s="150">
        <f t="shared" si="17"/>
        <v>0</v>
      </c>
      <c r="BL189" s="22" t="s">
        <v>151</v>
      </c>
      <c r="BM189" s="22" t="s">
        <v>736</v>
      </c>
    </row>
    <row r="190" spans="2:65" s="1" customFormat="1" ht="16.5" customHeight="1">
      <c r="B190" s="139"/>
      <c r="C190" s="140" t="s">
        <v>737</v>
      </c>
      <c r="D190" s="140" t="s">
        <v>146</v>
      </c>
      <c r="E190" s="141" t="s">
        <v>738</v>
      </c>
      <c r="F190" s="142" t="s">
        <v>739</v>
      </c>
      <c r="G190" s="143" t="s">
        <v>263</v>
      </c>
      <c r="H190" s="144">
        <v>3</v>
      </c>
      <c r="I190" s="145"/>
      <c r="J190" s="145">
        <v>0</v>
      </c>
      <c r="K190" s="142" t="s">
        <v>5</v>
      </c>
      <c r="L190" s="36"/>
      <c r="M190" s="146" t="s">
        <v>5</v>
      </c>
      <c r="N190" s="147" t="s">
        <v>45</v>
      </c>
      <c r="O190" s="148">
        <v>6.5410000000000004</v>
      </c>
      <c r="P190" s="148">
        <f t="shared" si="9"/>
        <v>19.623000000000001</v>
      </c>
      <c r="Q190" s="148">
        <v>9.0000000000000006E-5</v>
      </c>
      <c r="R190" s="148">
        <f t="shared" si="10"/>
        <v>2.7E-4</v>
      </c>
      <c r="S190" s="148">
        <v>0</v>
      </c>
      <c r="T190" s="149">
        <f t="shared" si="11"/>
        <v>0</v>
      </c>
      <c r="AR190" s="22" t="s">
        <v>151</v>
      </c>
      <c r="AT190" s="22" t="s">
        <v>146</v>
      </c>
      <c r="AU190" s="22" t="s">
        <v>152</v>
      </c>
      <c r="AY190" s="22" t="s">
        <v>143</v>
      </c>
      <c r="BE190" s="150">
        <f t="shared" si="12"/>
        <v>0</v>
      </c>
      <c r="BF190" s="150">
        <f t="shared" si="13"/>
        <v>0</v>
      </c>
      <c r="BG190" s="150">
        <f t="shared" si="14"/>
        <v>0</v>
      </c>
      <c r="BH190" s="150">
        <f t="shared" si="15"/>
        <v>0</v>
      </c>
      <c r="BI190" s="150">
        <f t="shared" si="16"/>
        <v>0</v>
      </c>
      <c r="BJ190" s="22" t="s">
        <v>82</v>
      </c>
      <c r="BK190" s="150">
        <f t="shared" si="17"/>
        <v>0</v>
      </c>
      <c r="BL190" s="22" t="s">
        <v>151</v>
      </c>
      <c r="BM190" s="22" t="s">
        <v>740</v>
      </c>
    </row>
    <row r="191" spans="2:65" s="1" customFormat="1" ht="16.5" customHeight="1">
      <c r="B191" s="139"/>
      <c r="C191" s="140" t="s">
        <v>741</v>
      </c>
      <c r="D191" s="140" t="s">
        <v>146</v>
      </c>
      <c r="E191" s="141" t="s">
        <v>742</v>
      </c>
      <c r="F191" s="142" t="s">
        <v>743</v>
      </c>
      <c r="G191" s="143" t="s">
        <v>169</v>
      </c>
      <c r="H191" s="144">
        <v>8</v>
      </c>
      <c r="I191" s="145"/>
      <c r="J191" s="145">
        <v>0</v>
      </c>
      <c r="K191" s="142" t="s">
        <v>150</v>
      </c>
      <c r="L191" s="36"/>
      <c r="M191" s="146" t="s">
        <v>5</v>
      </c>
      <c r="N191" s="147" t="s">
        <v>45</v>
      </c>
      <c r="O191" s="148">
        <v>3.1720000000000002</v>
      </c>
      <c r="P191" s="148">
        <f t="shared" si="9"/>
        <v>25.376000000000001</v>
      </c>
      <c r="Q191" s="148">
        <v>0</v>
      </c>
      <c r="R191" s="148">
        <f t="shared" si="10"/>
        <v>0</v>
      </c>
      <c r="S191" s="148">
        <v>0</v>
      </c>
      <c r="T191" s="149">
        <f t="shared" si="11"/>
        <v>0</v>
      </c>
      <c r="AR191" s="22" t="s">
        <v>151</v>
      </c>
      <c r="AT191" s="22" t="s">
        <v>146</v>
      </c>
      <c r="AU191" s="22" t="s">
        <v>152</v>
      </c>
      <c r="AY191" s="22" t="s">
        <v>143</v>
      </c>
      <c r="BE191" s="150">
        <f t="shared" si="12"/>
        <v>0</v>
      </c>
      <c r="BF191" s="150">
        <f t="shared" si="13"/>
        <v>0</v>
      </c>
      <c r="BG191" s="150">
        <f t="shared" si="14"/>
        <v>0</v>
      </c>
      <c r="BH191" s="150">
        <f t="shared" si="15"/>
        <v>0</v>
      </c>
      <c r="BI191" s="150">
        <f t="shared" si="16"/>
        <v>0</v>
      </c>
      <c r="BJ191" s="22" t="s">
        <v>82</v>
      </c>
      <c r="BK191" s="150">
        <f t="shared" si="17"/>
        <v>0</v>
      </c>
      <c r="BL191" s="22" t="s">
        <v>151</v>
      </c>
      <c r="BM191" s="22" t="s">
        <v>744</v>
      </c>
    </row>
    <row r="192" spans="2:65" s="1" customFormat="1" ht="16.5" customHeight="1">
      <c r="B192" s="139"/>
      <c r="C192" s="169" t="s">
        <v>745</v>
      </c>
      <c r="D192" s="169" t="s">
        <v>268</v>
      </c>
      <c r="E192" s="170" t="s">
        <v>496</v>
      </c>
      <c r="F192" s="171" t="s">
        <v>497</v>
      </c>
      <c r="G192" s="172" t="s">
        <v>169</v>
      </c>
      <c r="H192" s="173">
        <v>8</v>
      </c>
      <c r="I192" s="174"/>
      <c r="J192" s="145">
        <v>0</v>
      </c>
      <c r="K192" s="171" t="s">
        <v>5</v>
      </c>
      <c r="L192" s="175"/>
      <c r="M192" s="176" t="s">
        <v>5</v>
      </c>
      <c r="N192" s="177" t="s">
        <v>45</v>
      </c>
      <c r="O192" s="148">
        <v>0</v>
      </c>
      <c r="P192" s="148">
        <f t="shared" si="9"/>
        <v>0</v>
      </c>
      <c r="Q192" s="148">
        <v>0.21</v>
      </c>
      <c r="R192" s="148">
        <f t="shared" si="10"/>
        <v>1.68</v>
      </c>
      <c r="S192" s="148">
        <v>0</v>
      </c>
      <c r="T192" s="149">
        <f t="shared" si="11"/>
        <v>0</v>
      </c>
      <c r="AR192" s="22" t="s">
        <v>195</v>
      </c>
      <c r="AT192" s="22" t="s">
        <v>268</v>
      </c>
      <c r="AU192" s="22" t="s">
        <v>152</v>
      </c>
      <c r="AY192" s="22" t="s">
        <v>143</v>
      </c>
      <c r="BE192" s="150">
        <f t="shared" si="12"/>
        <v>0</v>
      </c>
      <c r="BF192" s="150">
        <f t="shared" si="13"/>
        <v>0</v>
      </c>
      <c r="BG192" s="150">
        <f t="shared" si="14"/>
        <v>0</v>
      </c>
      <c r="BH192" s="150">
        <f t="shared" si="15"/>
        <v>0</v>
      </c>
      <c r="BI192" s="150">
        <f t="shared" si="16"/>
        <v>0</v>
      </c>
      <c r="BJ192" s="22" t="s">
        <v>82</v>
      </c>
      <c r="BK192" s="150">
        <f t="shared" si="17"/>
        <v>0</v>
      </c>
      <c r="BL192" s="22" t="s">
        <v>151</v>
      </c>
      <c r="BM192" s="22" t="s">
        <v>746</v>
      </c>
    </row>
    <row r="193" spans="2:65" s="1" customFormat="1" ht="40.5">
      <c r="B193" s="36"/>
      <c r="D193" s="152" t="s">
        <v>466</v>
      </c>
      <c r="F193" s="181" t="s">
        <v>499</v>
      </c>
      <c r="L193" s="36"/>
      <c r="M193" s="182"/>
      <c r="T193" s="61"/>
      <c r="AT193" s="22" t="s">
        <v>466</v>
      </c>
      <c r="AU193" s="22" t="s">
        <v>152</v>
      </c>
    </row>
    <row r="194" spans="2:65" s="12" customFormat="1">
      <c r="B194" s="157"/>
      <c r="D194" s="152" t="s">
        <v>154</v>
      </c>
      <c r="F194" s="159" t="s">
        <v>747</v>
      </c>
      <c r="H194" s="160">
        <v>8</v>
      </c>
      <c r="L194" s="157"/>
      <c r="M194" s="161"/>
      <c r="T194" s="162"/>
      <c r="AT194" s="158" t="s">
        <v>154</v>
      </c>
      <c r="AU194" s="158" t="s">
        <v>152</v>
      </c>
      <c r="AV194" s="12" t="s">
        <v>84</v>
      </c>
      <c r="AW194" s="12" t="s">
        <v>6</v>
      </c>
      <c r="AX194" s="12" t="s">
        <v>82</v>
      </c>
      <c r="AY194" s="158" t="s">
        <v>143</v>
      </c>
    </row>
    <row r="195" spans="2:65" s="10" customFormat="1" ht="22.35" customHeight="1">
      <c r="B195" s="128"/>
      <c r="D195" s="129" t="s">
        <v>73</v>
      </c>
      <c r="E195" s="137" t="s">
        <v>214</v>
      </c>
      <c r="F195" s="137" t="s">
        <v>748</v>
      </c>
      <c r="J195" s="138">
        <f>J196+J197+J198</f>
        <v>0</v>
      </c>
      <c r="L195" s="128"/>
      <c r="M195" s="132"/>
      <c r="P195" s="133">
        <f>SUM(P196:P199)</f>
        <v>1.0720000000000001</v>
      </c>
      <c r="R195" s="133">
        <f>SUM(R196:R199)</f>
        <v>2.9999999999999997E-4</v>
      </c>
      <c r="T195" s="134">
        <f>SUM(T196:T199)</f>
        <v>0</v>
      </c>
      <c r="AR195" s="129" t="s">
        <v>82</v>
      </c>
      <c r="AT195" s="135" t="s">
        <v>73</v>
      </c>
      <c r="AU195" s="135" t="s">
        <v>84</v>
      </c>
      <c r="AY195" s="129" t="s">
        <v>143</v>
      </c>
      <c r="BK195" s="136">
        <f>SUM(BK196:BK199)</f>
        <v>0</v>
      </c>
    </row>
    <row r="196" spans="2:65" s="1" customFormat="1" ht="16.5" customHeight="1">
      <c r="B196" s="139"/>
      <c r="C196" s="140" t="s">
        <v>749</v>
      </c>
      <c r="D196" s="140" t="s">
        <v>146</v>
      </c>
      <c r="E196" s="141" t="s">
        <v>750</v>
      </c>
      <c r="F196" s="142" t="s">
        <v>751</v>
      </c>
      <c r="G196" s="143" t="s">
        <v>149</v>
      </c>
      <c r="H196" s="144">
        <v>67</v>
      </c>
      <c r="I196" s="145"/>
      <c r="J196" s="145">
        <v>0</v>
      </c>
      <c r="K196" s="142" t="s">
        <v>150</v>
      </c>
      <c r="L196" s="36"/>
      <c r="M196" s="146" t="s">
        <v>5</v>
      </c>
      <c r="N196" s="147" t="s">
        <v>45</v>
      </c>
      <c r="O196" s="148">
        <v>0</v>
      </c>
      <c r="P196" s="148">
        <f>O196*H196</f>
        <v>0</v>
      </c>
      <c r="Q196" s="148">
        <v>0</v>
      </c>
      <c r="R196" s="148">
        <f>Q196*H196</f>
        <v>0</v>
      </c>
      <c r="S196" s="148">
        <v>0</v>
      </c>
      <c r="T196" s="149">
        <f>S196*H196</f>
        <v>0</v>
      </c>
      <c r="AR196" s="22" t="s">
        <v>151</v>
      </c>
      <c r="AT196" s="22" t="s">
        <v>146</v>
      </c>
      <c r="AU196" s="22" t="s">
        <v>152</v>
      </c>
      <c r="AY196" s="22" t="s">
        <v>143</v>
      </c>
      <c r="BE196" s="150">
        <f>IF(N196="základní",J196,0)</f>
        <v>0</v>
      </c>
      <c r="BF196" s="150">
        <f>IF(N196="snížená",J196,0)</f>
        <v>0</v>
      </c>
      <c r="BG196" s="150">
        <f>IF(N196="zákl. přenesená",J196,0)</f>
        <v>0</v>
      </c>
      <c r="BH196" s="150">
        <f>IF(N196="sníž. přenesená",J196,0)</f>
        <v>0</v>
      </c>
      <c r="BI196" s="150">
        <f>IF(N196="nulová",J196,0)</f>
        <v>0</v>
      </c>
      <c r="BJ196" s="22" t="s">
        <v>82</v>
      </c>
      <c r="BK196" s="150">
        <f>ROUND(I196*H196,2)</f>
        <v>0</v>
      </c>
      <c r="BL196" s="22" t="s">
        <v>151</v>
      </c>
      <c r="BM196" s="22" t="s">
        <v>752</v>
      </c>
    </row>
    <row r="197" spans="2:65" s="1" customFormat="1" ht="25.5" customHeight="1">
      <c r="B197" s="139"/>
      <c r="C197" s="140" t="s">
        <v>753</v>
      </c>
      <c r="D197" s="140" t="s">
        <v>146</v>
      </c>
      <c r="E197" s="141" t="s">
        <v>754</v>
      </c>
      <c r="F197" s="142" t="s">
        <v>755</v>
      </c>
      <c r="G197" s="143" t="s">
        <v>149</v>
      </c>
      <c r="H197" s="144">
        <v>67</v>
      </c>
      <c r="I197" s="145"/>
      <c r="J197" s="145">
        <v>0</v>
      </c>
      <c r="K197" s="142" t="s">
        <v>150</v>
      </c>
      <c r="L197" s="36"/>
      <c r="M197" s="146" t="s">
        <v>5</v>
      </c>
      <c r="N197" s="147" t="s">
        <v>45</v>
      </c>
      <c r="O197" s="148">
        <v>1.6E-2</v>
      </c>
      <c r="P197" s="148">
        <f>O197*H197</f>
        <v>1.0720000000000001</v>
      </c>
      <c r="Q197" s="148">
        <v>0</v>
      </c>
      <c r="R197" s="148">
        <f>Q197*H197</f>
        <v>0</v>
      </c>
      <c r="S197" s="148">
        <v>0</v>
      </c>
      <c r="T197" s="149">
        <f>S197*H197</f>
        <v>0</v>
      </c>
      <c r="AR197" s="22" t="s">
        <v>151</v>
      </c>
      <c r="AT197" s="22" t="s">
        <v>146</v>
      </c>
      <c r="AU197" s="22" t="s">
        <v>152</v>
      </c>
      <c r="AY197" s="22" t="s">
        <v>143</v>
      </c>
      <c r="BE197" s="150">
        <f>IF(N197="základní",J197,0)</f>
        <v>0</v>
      </c>
      <c r="BF197" s="150">
        <f>IF(N197="snížená",J197,0)</f>
        <v>0</v>
      </c>
      <c r="BG197" s="150">
        <f>IF(N197="zákl. přenesená",J197,0)</f>
        <v>0</v>
      </c>
      <c r="BH197" s="150">
        <f>IF(N197="sníž. přenesená",J197,0)</f>
        <v>0</v>
      </c>
      <c r="BI197" s="150">
        <f>IF(N197="nulová",J197,0)</f>
        <v>0</v>
      </c>
      <c r="BJ197" s="22" t="s">
        <v>82</v>
      </c>
      <c r="BK197" s="150">
        <f>ROUND(I197*H197,2)</f>
        <v>0</v>
      </c>
      <c r="BL197" s="22" t="s">
        <v>151</v>
      </c>
      <c r="BM197" s="22" t="s">
        <v>756</v>
      </c>
    </row>
    <row r="198" spans="2:65" s="1" customFormat="1" ht="16.5" customHeight="1">
      <c r="B198" s="139"/>
      <c r="C198" s="169" t="s">
        <v>757</v>
      </c>
      <c r="D198" s="169" t="s">
        <v>268</v>
      </c>
      <c r="E198" s="170" t="s">
        <v>470</v>
      </c>
      <c r="F198" s="171" t="s">
        <v>471</v>
      </c>
      <c r="G198" s="172" t="s">
        <v>472</v>
      </c>
      <c r="H198" s="173">
        <v>0.3</v>
      </c>
      <c r="I198" s="174"/>
      <c r="J198" s="174">
        <v>0</v>
      </c>
      <c r="K198" s="171" t="s">
        <v>150</v>
      </c>
      <c r="L198" s="175"/>
      <c r="M198" s="176" t="s">
        <v>5</v>
      </c>
      <c r="N198" s="177" t="s">
        <v>45</v>
      </c>
      <c r="O198" s="148">
        <v>0</v>
      </c>
      <c r="P198" s="148">
        <f>O198*H198</f>
        <v>0</v>
      </c>
      <c r="Q198" s="148">
        <v>1E-3</v>
      </c>
      <c r="R198" s="148">
        <f>Q198*H198</f>
        <v>2.9999999999999997E-4</v>
      </c>
      <c r="S198" s="148">
        <v>0</v>
      </c>
      <c r="T198" s="149">
        <f>S198*H198</f>
        <v>0</v>
      </c>
      <c r="AR198" s="22" t="s">
        <v>195</v>
      </c>
      <c r="AT198" s="22" t="s">
        <v>268</v>
      </c>
      <c r="AU198" s="22" t="s">
        <v>152</v>
      </c>
      <c r="AY198" s="22" t="s">
        <v>143</v>
      </c>
      <c r="BE198" s="150">
        <f>IF(N198="základní",J198,0)</f>
        <v>0</v>
      </c>
      <c r="BF198" s="150">
        <f>IF(N198="snížená",J198,0)</f>
        <v>0</v>
      </c>
      <c r="BG198" s="150">
        <f>IF(N198="zákl. přenesená",J198,0)</f>
        <v>0</v>
      </c>
      <c r="BH198" s="150">
        <f>IF(N198="sníž. přenesená",J198,0)</f>
        <v>0</v>
      </c>
      <c r="BI198" s="150">
        <f>IF(N198="nulová",J198,0)</f>
        <v>0</v>
      </c>
      <c r="BJ198" s="22" t="s">
        <v>82</v>
      </c>
      <c r="BK198" s="150">
        <f>ROUND(I198*H198,2)</f>
        <v>0</v>
      </c>
      <c r="BL198" s="22" t="s">
        <v>151</v>
      </c>
      <c r="BM198" s="22" t="s">
        <v>758</v>
      </c>
    </row>
    <row r="199" spans="2:65" s="1" customFormat="1" ht="40.5">
      <c r="B199" s="36"/>
      <c r="D199" s="152" t="s">
        <v>466</v>
      </c>
      <c r="F199" s="181" t="s">
        <v>759</v>
      </c>
      <c r="L199" s="36"/>
      <c r="M199" s="182"/>
      <c r="T199" s="61"/>
      <c r="AT199" s="22" t="s">
        <v>466</v>
      </c>
      <c r="AU199" s="22" t="s">
        <v>152</v>
      </c>
    </row>
    <row r="200" spans="2:65" s="1" customFormat="1" ht="6.95" customHeight="1">
      <c r="B200" s="49"/>
      <c r="C200" s="50"/>
      <c r="D200" s="50"/>
      <c r="E200" s="50"/>
      <c r="F200" s="50"/>
      <c r="G200" s="50"/>
      <c r="H200" s="50"/>
      <c r="I200" s="50"/>
      <c r="J200" s="50"/>
      <c r="K200" s="50"/>
      <c r="L200" s="36"/>
    </row>
  </sheetData>
  <autoFilter ref="C84:K199" xr:uid="{00000000-0009-0000-0000-000003000000}"/>
  <mergeCells count="10">
    <mergeCell ref="J51:J52"/>
    <mergeCell ref="E75:H75"/>
    <mergeCell ref="E77:H77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300-000000000000}"/>
    <hyperlink ref="G1:H1" location="C54" display="2) Rekapitulace" xr:uid="{00000000-0004-0000-0300-000001000000}"/>
    <hyperlink ref="J1" location="C90" display="3) Soupis prací" xr:uid="{00000000-0004-0000-0300-000002000000}"/>
    <hyperlink ref="L1:V1" location="'Rekapitulace stavby'!C2" display="Rekapitulace stavby" xr:uid="{00000000-0004-0000-0300-000003000000}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R88"/>
  <sheetViews>
    <sheetView showGridLines="0" workbookViewId="0">
      <pane ySplit="1" topLeftCell="A2" activePane="bottomLeft" state="frozen"/>
      <selection pane="bottomLeft" activeCell="J92" sqref="J9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6"/>
      <c r="C1" s="16"/>
      <c r="D1" s="17" t="s">
        <v>1</v>
      </c>
      <c r="E1" s="16"/>
      <c r="F1" s="90" t="s">
        <v>102</v>
      </c>
      <c r="G1" s="299" t="s">
        <v>103</v>
      </c>
      <c r="H1" s="299"/>
      <c r="I1" s="16"/>
      <c r="J1" s="90" t="s">
        <v>104</v>
      </c>
      <c r="K1" s="17" t="s">
        <v>105</v>
      </c>
      <c r="L1" s="90" t="s">
        <v>106</v>
      </c>
      <c r="M1" s="90"/>
      <c r="N1" s="90"/>
      <c r="O1" s="90"/>
      <c r="P1" s="90"/>
      <c r="Q1" s="90"/>
      <c r="R1" s="90"/>
      <c r="S1" s="90"/>
      <c r="T1" s="90"/>
      <c r="U1" s="91"/>
      <c r="V1" s="9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287" t="s">
        <v>8</v>
      </c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22" t="s">
        <v>90</v>
      </c>
    </row>
    <row r="3" spans="1:70" ht="6.95" customHeight="1">
      <c r="B3" s="23"/>
      <c r="C3" s="24"/>
      <c r="D3" s="24"/>
      <c r="E3" s="24"/>
      <c r="F3" s="24"/>
      <c r="G3" s="24"/>
      <c r="H3" s="24"/>
      <c r="I3" s="24"/>
      <c r="J3" s="24"/>
      <c r="K3" s="25"/>
      <c r="AT3" s="22" t="s">
        <v>84</v>
      </c>
    </row>
    <row r="4" spans="1:70" ht="36.950000000000003" customHeight="1">
      <c r="B4" s="26"/>
      <c r="D4" s="27" t="s">
        <v>107</v>
      </c>
      <c r="K4" s="28"/>
      <c r="M4" s="29" t="s">
        <v>13</v>
      </c>
      <c r="AT4" s="22" t="s">
        <v>6</v>
      </c>
    </row>
    <row r="5" spans="1:70" ht="6.95" customHeight="1">
      <c r="B5" s="26"/>
      <c r="K5" s="28"/>
    </row>
    <row r="6" spans="1:70" ht="15">
      <c r="B6" s="26"/>
      <c r="D6" s="33" t="s">
        <v>17</v>
      </c>
      <c r="K6" s="28"/>
    </row>
    <row r="7" spans="1:70" ht="16.5" customHeight="1">
      <c r="B7" s="26"/>
      <c r="E7" s="296" t="str">
        <f>'Rekapitulace stavby'!K6</f>
        <v>Obnova Nolčova parku - revize</v>
      </c>
      <c r="F7" s="297"/>
      <c r="G7" s="297"/>
      <c r="H7" s="297"/>
      <c r="K7" s="28"/>
    </row>
    <row r="8" spans="1:70" s="1" customFormat="1" ht="15">
      <c r="B8" s="36"/>
      <c r="D8" s="33" t="s">
        <v>108</v>
      </c>
      <c r="K8" s="39"/>
    </row>
    <row r="9" spans="1:70" s="1" customFormat="1" ht="36.950000000000003" customHeight="1">
      <c r="B9" s="36"/>
      <c r="E9" s="276" t="s">
        <v>764</v>
      </c>
      <c r="F9" s="298"/>
      <c r="G9" s="298"/>
      <c r="H9" s="298"/>
      <c r="K9" s="39"/>
    </row>
    <row r="10" spans="1:70" s="1" customFormat="1">
      <c r="B10" s="36"/>
      <c r="K10" s="39"/>
    </row>
    <row r="11" spans="1:70" s="1" customFormat="1" ht="14.45" customHeight="1">
      <c r="B11" s="36"/>
      <c r="D11" s="33" t="s">
        <v>19</v>
      </c>
      <c r="F11" s="31" t="s">
        <v>20</v>
      </c>
      <c r="I11" s="33" t="s">
        <v>21</v>
      </c>
      <c r="J11" s="31" t="s">
        <v>5</v>
      </c>
      <c r="K11" s="39"/>
    </row>
    <row r="12" spans="1:70" s="1" customFormat="1" ht="14.45" customHeight="1">
      <c r="B12" s="36"/>
      <c r="D12" s="33" t="s">
        <v>23</v>
      </c>
      <c r="F12" s="31" t="s">
        <v>24</v>
      </c>
      <c r="I12" s="33" t="s">
        <v>25</v>
      </c>
      <c r="J12" s="58">
        <f>'Rekapitulace stavby'!AN8</f>
        <v>44771</v>
      </c>
      <c r="K12" s="39"/>
    </row>
    <row r="13" spans="1:70" s="1" customFormat="1" ht="10.9" customHeight="1">
      <c r="B13" s="36"/>
      <c r="K13" s="39"/>
    </row>
    <row r="14" spans="1:70" s="1" customFormat="1" ht="14.45" customHeight="1">
      <c r="B14" s="36"/>
      <c r="D14" s="33" t="s">
        <v>30</v>
      </c>
      <c r="I14" s="33" t="s">
        <v>31</v>
      </c>
      <c r="J14" s="31" t="s">
        <v>5</v>
      </c>
      <c r="K14" s="39"/>
    </row>
    <row r="15" spans="1:70" s="1" customFormat="1" ht="18" customHeight="1">
      <c r="B15" s="36"/>
      <c r="E15" s="31" t="s">
        <v>32</v>
      </c>
      <c r="I15" s="33" t="s">
        <v>33</v>
      </c>
      <c r="J15" s="31" t="s">
        <v>5</v>
      </c>
      <c r="K15" s="39"/>
    </row>
    <row r="16" spans="1:70" s="1" customFormat="1" ht="6.95" customHeight="1">
      <c r="B16" s="36"/>
      <c r="K16" s="39"/>
    </row>
    <row r="17" spans="2:11" s="1" customFormat="1" ht="14.45" customHeight="1">
      <c r="B17" s="36"/>
      <c r="D17" s="33" t="s">
        <v>34</v>
      </c>
      <c r="I17" s="33" t="s">
        <v>31</v>
      </c>
      <c r="J17" s="31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6"/>
      <c r="E18" s="31" t="str">
        <f>IF('Rekapitulace stavby'!E14="Vyplň údaj","",IF('Rekapitulace stavby'!E14="","",'Rekapitulace stavby'!E14))</f>
        <v xml:space="preserve"> </v>
      </c>
      <c r="I18" s="33" t="s">
        <v>33</v>
      </c>
      <c r="J18" s="31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6"/>
      <c r="K19" s="39"/>
    </row>
    <row r="20" spans="2:11" s="1" customFormat="1" ht="14.45" customHeight="1">
      <c r="B20" s="36"/>
      <c r="D20" s="33" t="s">
        <v>36</v>
      </c>
      <c r="I20" s="33" t="s">
        <v>31</v>
      </c>
      <c r="J20" s="31" t="s">
        <v>5</v>
      </c>
      <c r="K20" s="39"/>
    </row>
    <row r="21" spans="2:11" s="1" customFormat="1" ht="18" customHeight="1">
      <c r="B21" s="36"/>
      <c r="E21" s="31" t="s">
        <v>37</v>
      </c>
      <c r="I21" s="33" t="s">
        <v>33</v>
      </c>
      <c r="J21" s="31" t="s">
        <v>5</v>
      </c>
      <c r="K21" s="39"/>
    </row>
    <row r="22" spans="2:11" s="1" customFormat="1" ht="6.95" customHeight="1">
      <c r="B22" s="36"/>
      <c r="K22" s="39"/>
    </row>
    <row r="23" spans="2:11" s="1" customFormat="1" ht="14.45" customHeight="1">
      <c r="B23" s="36"/>
      <c r="D23" s="33" t="s">
        <v>39</v>
      </c>
      <c r="K23" s="39"/>
    </row>
    <row r="24" spans="2:11" s="6" customFormat="1" ht="16.5" customHeight="1">
      <c r="B24" s="92"/>
      <c r="E24" s="289" t="s">
        <v>5</v>
      </c>
      <c r="F24" s="289"/>
      <c r="G24" s="289"/>
      <c r="H24" s="289"/>
      <c r="K24" s="93"/>
    </row>
    <row r="25" spans="2:11" s="1" customFormat="1" ht="6.95" customHeight="1">
      <c r="B25" s="36"/>
      <c r="K25" s="39"/>
    </row>
    <row r="26" spans="2:11" s="1" customFormat="1" ht="6.95" customHeight="1">
      <c r="B26" s="36"/>
      <c r="D26" s="59"/>
      <c r="E26" s="59"/>
      <c r="F26" s="59"/>
      <c r="G26" s="59"/>
      <c r="H26" s="59"/>
      <c r="I26" s="59"/>
      <c r="J26" s="59"/>
      <c r="K26" s="94"/>
    </row>
    <row r="27" spans="2:11" s="1" customFormat="1" ht="25.35" customHeight="1">
      <c r="B27" s="36"/>
      <c r="D27" s="95" t="s">
        <v>40</v>
      </c>
      <c r="J27" s="96">
        <f>ROUND(J78,2)</f>
        <v>0</v>
      </c>
      <c r="K27" s="39"/>
    </row>
    <row r="28" spans="2:11" s="1" customFormat="1" ht="6.95" customHeight="1">
      <c r="B28" s="36"/>
      <c r="D28" s="59"/>
      <c r="E28" s="59"/>
      <c r="F28" s="59"/>
      <c r="G28" s="59"/>
      <c r="H28" s="59"/>
      <c r="I28" s="59"/>
      <c r="J28" s="59"/>
      <c r="K28" s="94"/>
    </row>
    <row r="29" spans="2:11" s="1" customFormat="1" ht="14.45" customHeight="1">
      <c r="B29" s="36"/>
      <c r="F29" s="40" t="s">
        <v>42</v>
      </c>
      <c r="I29" s="40" t="s">
        <v>41</v>
      </c>
      <c r="J29" s="40" t="s">
        <v>43</v>
      </c>
      <c r="K29" s="39"/>
    </row>
    <row r="30" spans="2:11" s="1" customFormat="1" ht="14.45" customHeight="1">
      <c r="B30" s="36"/>
      <c r="D30" s="42" t="s">
        <v>44</v>
      </c>
      <c r="E30" s="42" t="s">
        <v>45</v>
      </c>
      <c r="F30" s="97">
        <f>ROUND(SUM(BE78:BE87), 2)</f>
        <v>0</v>
      </c>
      <c r="I30" s="98">
        <v>0.21</v>
      </c>
      <c r="J30" s="97">
        <f>ROUND(ROUND((SUM(BE78:BE87)), 2)*I30, 2)</f>
        <v>0</v>
      </c>
      <c r="K30" s="39"/>
    </row>
    <row r="31" spans="2:11" s="1" customFormat="1" ht="14.45" customHeight="1">
      <c r="B31" s="36"/>
      <c r="E31" s="42" t="s">
        <v>46</v>
      </c>
      <c r="F31" s="97">
        <f>ROUND(SUM(BF78:BF87), 2)</f>
        <v>0</v>
      </c>
      <c r="I31" s="98">
        <v>0.15</v>
      </c>
      <c r="J31" s="97">
        <f>ROUND(ROUND((SUM(BF78:BF87)), 2)*I31, 2)</f>
        <v>0</v>
      </c>
      <c r="K31" s="39"/>
    </row>
    <row r="32" spans="2:11" s="1" customFormat="1" ht="14.45" hidden="1" customHeight="1">
      <c r="B32" s="36"/>
      <c r="E32" s="42" t="s">
        <v>47</v>
      </c>
      <c r="F32" s="97">
        <f>ROUND(SUM(BG78:BG87), 2)</f>
        <v>0</v>
      </c>
      <c r="I32" s="98">
        <v>0.21</v>
      </c>
      <c r="J32" s="97">
        <v>0</v>
      </c>
      <c r="K32" s="39"/>
    </row>
    <row r="33" spans="2:11" s="1" customFormat="1" ht="14.45" hidden="1" customHeight="1">
      <c r="B33" s="36"/>
      <c r="E33" s="42" t="s">
        <v>48</v>
      </c>
      <c r="F33" s="97">
        <f>ROUND(SUM(BH78:BH87), 2)</f>
        <v>0</v>
      </c>
      <c r="I33" s="98">
        <v>0.15</v>
      </c>
      <c r="J33" s="97">
        <v>0</v>
      </c>
      <c r="K33" s="39"/>
    </row>
    <row r="34" spans="2:11" s="1" customFormat="1" ht="14.45" hidden="1" customHeight="1">
      <c r="B34" s="36"/>
      <c r="E34" s="42" t="s">
        <v>49</v>
      </c>
      <c r="F34" s="97">
        <f>ROUND(SUM(BI78:BI87), 2)</f>
        <v>0</v>
      </c>
      <c r="I34" s="98">
        <v>0</v>
      </c>
      <c r="J34" s="97">
        <v>0</v>
      </c>
      <c r="K34" s="39"/>
    </row>
    <row r="35" spans="2:11" s="1" customFormat="1" ht="6.95" customHeight="1">
      <c r="B35" s="36"/>
      <c r="K35" s="39"/>
    </row>
    <row r="36" spans="2:11" s="1" customFormat="1" ht="25.35" customHeight="1">
      <c r="B36" s="36"/>
      <c r="C36" s="99"/>
      <c r="D36" s="100" t="s">
        <v>50</v>
      </c>
      <c r="E36" s="62"/>
      <c r="F36" s="62"/>
      <c r="G36" s="101" t="s">
        <v>51</v>
      </c>
      <c r="H36" s="102" t="s">
        <v>52</v>
      </c>
      <c r="I36" s="62"/>
      <c r="J36" s="103">
        <f>SUM(J27:J34)</f>
        <v>0</v>
      </c>
      <c r="K36" s="104"/>
    </row>
    <row r="37" spans="2:11" s="1" customFormat="1" ht="14.45" customHeight="1">
      <c r="B37" s="49"/>
      <c r="C37" s="50"/>
      <c r="D37" s="50"/>
      <c r="E37" s="50"/>
      <c r="F37" s="50"/>
      <c r="G37" s="50"/>
      <c r="H37" s="50"/>
      <c r="I37" s="50"/>
      <c r="J37" s="50"/>
      <c r="K37" s="51"/>
    </row>
    <row r="41" spans="2:11" s="1" customFormat="1" ht="6.95" customHeight="1">
      <c r="B41" s="52"/>
      <c r="C41" s="53"/>
      <c r="D41" s="53"/>
      <c r="E41" s="53"/>
      <c r="F41" s="53"/>
      <c r="G41" s="53"/>
      <c r="H41" s="53"/>
      <c r="I41" s="53"/>
      <c r="J41" s="53"/>
      <c r="K41" s="105"/>
    </row>
    <row r="42" spans="2:11" s="1" customFormat="1" ht="36.950000000000003" customHeight="1">
      <c r="B42" s="36"/>
      <c r="C42" s="27" t="s">
        <v>110</v>
      </c>
      <c r="K42" s="39"/>
    </row>
    <row r="43" spans="2:11" s="1" customFormat="1" ht="6.95" customHeight="1">
      <c r="B43" s="36"/>
      <c r="K43" s="39"/>
    </row>
    <row r="44" spans="2:11" s="1" customFormat="1" ht="14.45" customHeight="1">
      <c r="B44" s="36"/>
      <c r="C44" s="33" t="s">
        <v>17</v>
      </c>
      <c r="K44" s="39"/>
    </row>
    <row r="45" spans="2:11" s="1" customFormat="1" ht="16.5" customHeight="1">
      <c r="B45" s="36"/>
      <c r="E45" s="296" t="str">
        <f>E7</f>
        <v>Obnova Nolčova parku - revize</v>
      </c>
      <c r="F45" s="297"/>
      <c r="G45" s="297"/>
      <c r="H45" s="297"/>
      <c r="K45" s="39"/>
    </row>
    <row r="46" spans="2:11" s="1" customFormat="1" ht="14.45" customHeight="1">
      <c r="B46" s="36"/>
      <c r="C46" s="33" t="s">
        <v>108</v>
      </c>
      <c r="K46" s="39"/>
    </row>
    <row r="47" spans="2:11" s="1" customFormat="1" ht="17.25" customHeight="1">
      <c r="B47" s="36"/>
      <c r="E47" s="276" t="str">
        <f>E9</f>
        <v>SO-04 - Drobná architektura</v>
      </c>
      <c r="F47" s="298"/>
      <c r="G47" s="298"/>
      <c r="H47" s="298"/>
      <c r="K47" s="39"/>
    </row>
    <row r="48" spans="2:11" s="1" customFormat="1" ht="6.95" customHeight="1">
      <c r="B48" s="36"/>
      <c r="K48" s="39"/>
    </row>
    <row r="49" spans="2:47" s="1" customFormat="1" ht="18" customHeight="1">
      <c r="B49" s="36"/>
      <c r="C49" s="33" t="s">
        <v>23</v>
      </c>
      <c r="F49" s="31" t="str">
        <f>F12</f>
        <v>k.ú.643777 Horní Počernice Praha 20</v>
      </c>
      <c r="I49" s="33" t="s">
        <v>25</v>
      </c>
      <c r="J49" s="58">
        <f>IF(J12="","",J12)</f>
        <v>44771</v>
      </c>
      <c r="K49" s="39"/>
    </row>
    <row r="50" spans="2:47" s="1" customFormat="1" ht="6.95" customHeight="1">
      <c r="B50" s="36"/>
      <c r="K50" s="39"/>
    </row>
    <row r="51" spans="2:47" s="1" customFormat="1" ht="15">
      <c r="B51" s="36"/>
      <c r="C51" s="33" t="s">
        <v>30</v>
      </c>
      <c r="F51" s="31" t="str">
        <f>E15</f>
        <v>Městská část Praha 20</v>
      </c>
      <c r="I51" s="33" t="s">
        <v>36</v>
      </c>
      <c r="J51" s="289" t="str">
        <f>E21</f>
        <v>terra florida v.o.s.</v>
      </c>
      <c r="K51" s="39"/>
    </row>
    <row r="52" spans="2:47" s="1" customFormat="1" ht="14.45" customHeight="1">
      <c r="B52" s="36"/>
      <c r="C52" s="33" t="s">
        <v>34</v>
      </c>
      <c r="F52" s="31" t="str">
        <f>IF(E18="","",E18)</f>
        <v xml:space="preserve"> </v>
      </c>
      <c r="J52" s="295"/>
      <c r="K52" s="39"/>
    </row>
    <row r="53" spans="2:47" s="1" customFormat="1" ht="10.35" customHeight="1">
      <c r="B53" s="36"/>
      <c r="K53" s="39"/>
    </row>
    <row r="54" spans="2:47" s="1" customFormat="1" ht="29.25" customHeight="1">
      <c r="B54" s="36"/>
      <c r="C54" s="106" t="s">
        <v>111</v>
      </c>
      <c r="D54" s="99"/>
      <c r="E54" s="99"/>
      <c r="F54" s="99"/>
      <c r="G54" s="99"/>
      <c r="H54" s="99"/>
      <c r="I54" s="99"/>
      <c r="J54" s="107" t="s">
        <v>112</v>
      </c>
      <c r="K54" s="108"/>
    </row>
    <row r="55" spans="2:47" s="1" customFormat="1" ht="10.35" customHeight="1">
      <c r="B55" s="36"/>
      <c r="K55" s="39"/>
    </row>
    <row r="56" spans="2:47" s="1" customFormat="1" ht="29.25" customHeight="1">
      <c r="B56" s="36"/>
      <c r="C56" s="109" t="s">
        <v>113</v>
      </c>
      <c r="J56" s="96">
        <f>J78</f>
        <v>0</v>
      </c>
      <c r="K56" s="39"/>
      <c r="AU56" s="22" t="s">
        <v>114</v>
      </c>
    </row>
    <row r="57" spans="2:47" s="7" customFormat="1" ht="24.95" customHeight="1">
      <c r="B57" s="110"/>
      <c r="D57" s="111" t="s">
        <v>765</v>
      </c>
      <c r="E57" s="112"/>
      <c r="F57" s="112"/>
      <c r="G57" s="112"/>
      <c r="H57" s="112"/>
      <c r="I57" s="112"/>
      <c r="J57" s="113">
        <f>J79</f>
        <v>0</v>
      </c>
      <c r="K57" s="114"/>
    </row>
    <row r="58" spans="2:47" s="8" customFormat="1" ht="19.899999999999999" customHeight="1">
      <c r="B58" s="115"/>
      <c r="D58" s="116" t="s">
        <v>766</v>
      </c>
      <c r="E58" s="117"/>
      <c r="F58" s="117"/>
      <c r="G58" s="117"/>
      <c r="H58" s="117"/>
      <c r="I58" s="117"/>
      <c r="J58" s="118">
        <f>J80</f>
        <v>0</v>
      </c>
      <c r="K58" s="119"/>
    </row>
    <row r="59" spans="2:47" s="1" customFormat="1" ht="21.75" customHeight="1">
      <c r="B59" s="36"/>
      <c r="K59" s="39"/>
    </row>
    <row r="60" spans="2:47" s="1" customFormat="1" ht="6.95" customHeight="1">
      <c r="B60" s="49"/>
      <c r="C60" s="50"/>
      <c r="D60" s="50"/>
      <c r="E60" s="50"/>
      <c r="F60" s="50"/>
      <c r="G60" s="50"/>
      <c r="H60" s="50"/>
      <c r="I60" s="50"/>
      <c r="J60" s="50"/>
      <c r="K60" s="51"/>
    </row>
    <row r="64" spans="2:47" s="1" customFormat="1" ht="6.95" customHeight="1"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36"/>
    </row>
    <row r="65" spans="2:63" s="1" customFormat="1" ht="36.950000000000003" customHeight="1">
      <c r="B65" s="36"/>
      <c r="C65" s="27" t="s">
        <v>127</v>
      </c>
      <c r="L65" s="36"/>
    </row>
    <row r="66" spans="2:63" s="1" customFormat="1" ht="6.95" customHeight="1">
      <c r="B66" s="36"/>
      <c r="L66" s="36"/>
    </row>
    <row r="67" spans="2:63" s="1" customFormat="1" ht="14.45" customHeight="1">
      <c r="B67" s="36"/>
      <c r="C67" s="33" t="s">
        <v>17</v>
      </c>
      <c r="L67" s="36"/>
    </row>
    <row r="68" spans="2:63" s="1" customFormat="1" ht="16.5" customHeight="1">
      <c r="B68" s="36"/>
      <c r="E68" s="296" t="str">
        <f>E7</f>
        <v>Obnova Nolčova parku - revize</v>
      </c>
      <c r="F68" s="297"/>
      <c r="G68" s="297"/>
      <c r="H68" s="297"/>
      <c r="L68" s="36"/>
    </row>
    <row r="69" spans="2:63" s="1" customFormat="1" ht="14.45" customHeight="1">
      <c r="B69" s="36"/>
      <c r="C69" s="33" t="s">
        <v>108</v>
      </c>
      <c r="L69" s="36"/>
    </row>
    <row r="70" spans="2:63" s="1" customFormat="1" ht="17.25" customHeight="1">
      <c r="B70" s="36"/>
      <c r="E70" s="276" t="str">
        <f>E9</f>
        <v>SO-04 - Drobná architektura</v>
      </c>
      <c r="F70" s="298"/>
      <c r="G70" s="298"/>
      <c r="H70" s="298"/>
      <c r="L70" s="36"/>
    </row>
    <row r="71" spans="2:63" s="1" customFormat="1" ht="6.95" customHeight="1">
      <c r="B71" s="36"/>
      <c r="L71" s="36"/>
    </row>
    <row r="72" spans="2:63" s="1" customFormat="1" ht="18" customHeight="1">
      <c r="B72" s="36"/>
      <c r="C72" s="33" t="s">
        <v>23</v>
      </c>
      <c r="F72" s="31" t="str">
        <f>F12</f>
        <v>k.ú.643777 Horní Počernice Praha 20</v>
      </c>
      <c r="I72" s="33" t="s">
        <v>25</v>
      </c>
      <c r="J72" s="58">
        <f>IF(J12="","",J12)</f>
        <v>44771</v>
      </c>
      <c r="L72" s="36"/>
    </row>
    <row r="73" spans="2:63" s="1" customFormat="1" ht="6.95" customHeight="1">
      <c r="B73" s="36"/>
      <c r="L73" s="36"/>
    </row>
    <row r="74" spans="2:63" s="1" customFormat="1" ht="15">
      <c r="B74" s="36"/>
      <c r="C74" s="33" t="s">
        <v>30</v>
      </c>
      <c r="F74" s="31" t="str">
        <f>E15</f>
        <v>Městská část Praha 20</v>
      </c>
      <c r="I74" s="33" t="s">
        <v>36</v>
      </c>
      <c r="J74" s="31" t="str">
        <f>E21</f>
        <v>terra florida v.o.s.</v>
      </c>
      <c r="L74" s="36"/>
    </row>
    <row r="75" spans="2:63" s="1" customFormat="1" ht="14.45" customHeight="1">
      <c r="B75" s="36"/>
      <c r="C75" s="33" t="s">
        <v>34</v>
      </c>
      <c r="F75" s="31" t="str">
        <f>IF(E18="","",E18)</f>
        <v xml:space="preserve"> </v>
      </c>
      <c r="L75" s="36"/>
    </row>
    <row r="76" spans="2:63" s="1" customFormat="1" ht="10.35" customHeight="1">
      <c r="B76" s="36"/>
      <c r="L76" s="36"/>
    </row>
    <row r="77" spans="2:63" s="9" customFormat="1" ht="29.25" customHeight="1">
      <c r="B77" s="120"/>
      <c r="C77" s="121" t="s">
        <v>128</v>
      </c>
      <c r="D77" s="122" t="s">
        <v>59</v>
      </c>
      <c r="E77" s="122" t="s">
        <v>55</v>
      </c>
      <c r="F77" s="122" t="s">
        <v>129</v>
      </c>
      <c r="G77" s="122" t="s">
        <v>130</v>
      </c>
      <c r="H77" s="122" t="s">
        <v>131</v>
      </c>
      <c r="I77" s="122" t="s">
        <v>132</v>
      </c>
      <c r="J77" s="122" t="s">
        <v>112</v>
      </c>
      <c r="K77" s="123" t="s">
        <v>133</v>
      </c>
      <c r="L77" s="120"/>
      <c r="M77" s="64" t="s">
        <v>134</v>
      </c>
      <c r="N77" s="65" t="s">
        <v>44</v>
      </c>
      <c r="O77" s="65" t="s">
        <v>135</v>
      </c>
      <c r="P77" s="65" t="s">
        <v>136</v>
      </c>
      <c r="Q77" s="65" t="s">
        <v>137</v>
      </c>
      <c r="R77" s="65" t="s">
        <v>138</v>
      </c>
      <c r="S77" s="65" t="s">
        <v>139</v>
      </c>
      <c r="T77" s="66" t="s">
        <v>140</v>
      </c>
    </row>
    <row r="78" spans="2:63" s="1" customFormat="1" ht="29.25" customHeight="1">
      <c r="B78" s="36"/>
      <c r="C78" s="68" t="s">
        <v>113</v>
      </c>
      <c r="J78" s="124">
        <f>J79</f>
        <v>0</v>
      </c>
      <c r="L78" s="36"/>
      <c r="M78" s="67"/>
      <c r="N78" s="59"/>
      <c r="O78" s="59"/>
      <c r="P78" s="125" t="e">
        <f>P79</f>
        <v>#REF!</v>
      </c>
      <c r="Q78" s="59"/>
      <c r="R78" s="125" t="e">
        <f>R79</f>
        <v>#REF!</v>
      </c>
      <c r="S78" s="59"/>
      <c r="T78" s="126" t="e">
        <f>T79</f>
        <v>#REF!</v>
      </c>
      <c r="AT78" s="22" t="s">
        <v>73</v>
      </c>
      <c r="AU78" s="22" t="s">
        <v>114</v>
      </c>
      <c r="BK78" s="127" t="e">
        <f>BK79</f>
        <v>#REF!</v>
      </c>
    </row>
    <row r="79" spans="2:63" s="10" customFormat="1" ht="37.35" customHeight="1">
      <c r="B79" s="128"/>
      <c r="D79" s="129" t="s">
        <v>73</v>
      </c>
      <c r="E79" s="130" t="s">
        <v>141</v>
      </c>
      <c r="F79" s="130" t="s">
        <v>89</v>
      </c>
      <c r="J79" s="131">
        <f>J80</f>
        <v>0</v>
      </c>
      <c r="L79" s="128"/>
      <c r="M79" s="132"/>
      <c r="P79" s="133" t="e">
        <f>#REF!+#REF!+#REF!+P80</f>
        <v>#REF!</v>
      </c>
      <c r="R79" s="133" t="e">
        <f>#REF!+#REF!+#REF!+R80</f>
        <v>#REF!</v>
      </c>
      <c r="T79" s="134" t="e">
        <f>#REF!+#REF!+#REF!+T80</f>
        <v>#REF!</v>
      </c>
      <c r="AR79" s="129" t="s">
        <v>82</v>
      </c>
      <c r="AT79" s="135" t="s">
        <v>73</v>
      </c>
      <c r="AU79" s="135" t="s">
        <v>74</v>
      </c>
      <c r="AY79" s="129" t="s">
        <v>143</v>
      </c>
      <c r="BK79" s="136" t="e">
        <f>#REF!+#REF!+#REF!+BK80</f>
        <v>#REF!</v>
      </c>
    </row>
    <row r="80" spans="2:63" s="10" customFormat="1" ht="29.85" customHeight="1">
      <c r="B80" s="128"/>
      <c r="D80" s="129" t="s">
        <v>73</v>
      </c>
      <c r="E80" s="137" t="s">
        <v>546</v>
      </c>
      <c r="F80" s="137" t="s">
        <v>769</v>
      </c>
      <c r="J80" s="138">
        <f>J81+J82+J83+J84+J85+J86+J87</f>
        <v>0</v>
      </c>
      <c r="L80" s="128"/>
      <c r="M80" s="132"/>
      <c r="P80" s="133">
        <f>SUM(P81:P87)</f>
        <v>25</v>
      </c>
      <c r="R80" s="133">
        <f>SUM(R81:R87)</f>
        <v>3.6679999999999997E-2</v>
      </c>
      <c r="T80" s="134">
        <f>SUM(T81:T87)</f>
        <v>0</v>
      </c>
      <c r="AR80" s="129" t="s">
        <v>82</v>
      </c>
      <c r="AT80" s="135" t="s">
        <v>73</v>
      </c>
      <c r="AU80" s="135" t="s">
        <v>82</v>
      </c>
      <c r="AY80" s="129" t="s">
        <v>143</v>
      </c>
      <c r="BK80" s="136">
        <f>SUM(BK81:BK87)</f>
        <v>0</v>
      </c>
    </row>
    <row r="81" spans="2:65" s="1" customFormat="1" ht="16.5" customHeight="1">
      <c r="B81" s="139"/>
      <c r="C81" s="140" t="s">
        <v>441</v>
      </c>
      <c r="D81" s="140" t="s">
        <v>146</v>
      </c>
      <c r="E81" s="141" t="s">
        <v>770</v>
      </c>
      <c r="F81" s="142" t="s">
        <v>771</v>
      </c>
      <c r="G81" s="143" t="s">
        <v>263</v>
      </c>
      <c r="H81" s="144">
        <v>21</v>
      </c>
      <c r="I81" s="145"/>
      <c r="J81" s="145">
        <v>0</v>
      </c>
      <c r="K81" s="142" t="s">
        <v>150</v>
      </c>
      <c r="L81" s="36"/>
      <c r="M81" s="146" t="s">
        <v>5</v>
      </c>
      <c r="N81" s="147" t="s">
        <v>45</v>
      </c>
      <c r="O81" s="148">
        <v>0.85</v>
      </c>
      <c r="P81" s="148">
        <f t="shared" ref="P81:P87" si="0">O81*H81</f>
        <v>17.849999999999998</v>
      </c>
      <c r="Q81" s="148">
        <v>1.16E-3</v>
      </c>
      <c r="R81" s="148">
        <f t="shared" ref="R81:R87" si="1">Q81*H81</f>
        <v>2.436E-2</v>
      </c>
      <c r="S81" s="148">
        <v>0</v>
      </c>
      <c r="T81" s="149">
        <f t="shared" ref="T81:T87" si="2">S81*H81</f>
        <v>0</v>
      </c>
      <c r="AR81" s="22" t="s">
        <v>151</v>
      </c>
      <c r="AT81" s="22" t="s">
        <v>146</v>
      </c>
      <c r="AU81" s="22" t="s">
        <v>84</v>
      </c>
      <c r="AY81" s="22" t="s">
        <v>143</v>
      </c>
      <c r="BE81" s="150">
        <f t="shared" ref="BE81:BE87" si="3">IF(N81="základní",J81,0)</f>
        <v>0</v>
      </c>
      <c r="BF81" s="150">
        <f t="shared" ref="BF81:BF87" si="4">IF(N81="snížená",J81,0)</f>
        <v>0</v>
      </c>
      <c r="BG81" s="150">
        <f t="shared" ref="BG81:BG87" si="5">IF(N81="zákl. přenesená",J81,0)</f>
        <v>0</v>
      </c>
      <c r="BH81" s="150">
        <f t="shared" ref="BH81:BH87" si="6">IF(N81="sníž. přenesená",J81,0)</f>
        <v>0</v>
      </c>
      <c r="BI81" s="150">
        <f t="shared" ref="BI81:BI87" si="7">IF(N81="nulová",J81,0)</f>
        <v>0</v>
      </c>
      <c r="BJ81" s="22" t="s">
        <v>82</v>
      </c>
      <c r="BK81" s="150">
        <f t="shared" ref="BK81:BK87" si="8">ROUND(I81*H81,2)</f>
        <v>0</v>
      </c>
      <c r="BL81" s="22" t="s">
        <v>151</v>
      </c>
      <c r="BM81" s="22" t="s">
        <v>772</v>
      </c>
    </row>
    <row r="82" spans="2:65" s="1" customFormat="1" ht="16.5" customHeight="1">
      <c r="B82" s="139"/>
      <c r="C82" s="169" t="s">
        <v>442</v>
      </c>
      <c r="D82" s="169" t="s">
        <v>268</v>
      </c>
      <c r="E82" s="170" t="s">
        <v>773</v>
      </c>
      <c r="F82" s="171" t="s">
        <v>774</v>
      </c>
      <c r="G82" s="172" t="s">
        <v>263</v>
      </c>
      <c r="H82" s="173">
        <v>4</v>
      </c>
      <c r="I82" s="174"/>
      <c r="J82" s="145">
        <v>0</v>
      </c>
      <c r="K82" s="171" t="s">
        <v>5</v>
      </c>
      <c r="L82" s="175"/>
      <c r="M82" s="176" t="s">
        <v>5</v>
      </c>
      <c r="N82" s="177" t="s">
        <v>45</v>
      </c>
      <c r="O82" s="148">
        <v>0</v>
      </c>
      <c r="P82" s="148">
        <f t="shared" si="0"/>
        <v>0</v>
      </c>
      <c r="Q82" s="148">
        <v>0</v>
      </c>
      <c r="R82" s="148">
        <f t="shared" si="1"/>
        <v>0</v>
      </c>
      <c r="S82" s="148">
        <v>0</v>
      </c>
      <c r="T82" s="149">
        <f t="shared" si="2"/>
        <v>0</v>
      </c>
      <c r="AR82" s="22" t="s">
        <v>195</v>
      </c>
      <c r="AT82" s="22" t="s">
        <v>268</v>
      </c>
      <c r="AU82" s="22" t="s">
        <v>84</v>
      </c>
      <c r="AY82" s="22" t="s">
        <v>143</v>
      </c>
      <c r="BE82" s="150">
        <f t="shared" si="3"/>
        <v>0</v>
      </c>
      <c r="BF82" s="150">
        <f t="shared" si="4"/>
        <v>0</v>
      </c>
      <c r="BG82" s="150">
        <f t="shared" si="5"/>
        <v>0</v>
      </c>
      <c r="BH82" s="150">
        <f t="shared" si="6"/>
        <v>0</v>
      </c>
      <c r="BI82" s="150">
        <f t="shared" si="7"/>
        <v>0</v>
      </c>
      <c r="BJ82" s="22" t="s">
        <v>82</v>
      </c>
      <c r="BK82" s="150">
        <f t="shared" si="8"/>
        <v>0</v>
      </c>
      <c r="BL82" s="22" t="s">
        <v>151</v>
      </c>
      <c r="BM82" s="22" t="s">
        <v>775</v>
      </c>
    </row>
    <row r="83" spans="2:65" s="1" customFormat="1" ht="16.5" customHeight="1">
      <c r="B83" s="139"/>
      <c r="C83" s="169" t="s">
        <v>443</v>
      </c>
      <c r="D83" s="169" t="s">
        <v>268</v>
      </c>
      <c r="E83" s="170" t="s">
        <v>776</v>
      </c>
      <c r="F83" s="171" t="s">
        <v>774</v>
      </c>
      <c r="G83" s="172" t="s">
        <v>263</v>
      </c>
      <c r="H83" s="173">
        <v>7</v>
      </c>
      <c r="I83" s="174"/>
      <c r="J83" s="145">
        <v>0</v>
      </c>
      <c r="K83" s="171" t="s">
        <v>5</v>
      </c>
      <c r="L83" s="175"/>
      <c r="M83" s="176" t="s">
        <v>5</v>
      </c>
      <c r="N83" s="177" t="s">
        <v>45</v>
      </c>
      <c r="O83" s="148">
        <v>0</v>
      </c>
      <c r="P83" s="148">
        <f t="shared" si="0"/>
        <v>0</v>
      </c>
      <c r="Q83" s="148">
        <v>0</v>
      </c>
      <c r="R83" s="148">
        <f t="shared" si="1"/>
        <v>0</v>
      </c>
      <c r="S83" s="148">
        <v>0</v>
      </c>
      <c r="T83" s="149">
        <f t="shared" si="2"/>
        <v>0</v>
      </c>
      <c r="AR83" s="22" t="s">
        <v>195</v>
      </c>
      <c r="AT83" s="22" t="s">
        <v>268</v>
      </c>
      <c r="AU83" s="22" t="s">
        <v>84</v>
      </c>
      <c r="AY83" s="22" t="s">
        <v>143</v>
      </c>
      <c r="BE83" s="150">
        <f t="shared" si="3"/>
        <v>0</v>
      </c>
      <c r="BF83" s="150">
        <f t="shared" si="4"/>
        <v>0</v>
      </c>
      <c r="BG83" s="150">
        <f t="shared" si="5"/>
        <v>0</v>
      </c>
      <c r="BH83" s="150">
        <f t="shared" si="6"/>
        <v>0</v>
      </c>
      <c r="BI83" s="150">
        <f t="shared" si="7"/>
        <v>0</v>
      </c>
      <c r="BJ83" s="22" t="s">
        <v>82</v>
      </c>
      <c r="BK83" s="150">
        <f t="shared" si="8"/>
        <v>0</v>
      </c>
      <c r="BL83" s="22" t="s">
        <v>151</v>
      </c>
      <c r="BM83" s="22" t="s">
        <v>777</v>
      </c>
    </row>
    <row r="84" spans="2:65" s="1" customFormat="1" ht="16.5" customHeight="1">
      <c r="B84" s="139"/>
      <c r="C84" s="140" t="s">
        <v>445</v>
      </c>
      <c r="D84" s="140" t="s">
        <v>146</v>
      </c>
      <c r="E84" s="141" t="s">
        <v>778</v>
      </c>
      <c r="F84" s="142" t="s">
        <v>779</v>
      </c>
      <c r="G84" s="143" t="s">
        <v>263</v>
      </c>
      <c r="H84" s="144">
        <v>11</v>
      </c>
      <c r="I84" s="145"/>
      <c r="J84" s="145">
        <v>0</v>
      </c>
      <c r="K84" s="142" t="s">
        <v>150</v>
      </c>
      <c r="L84" s="36"/>
      <c r="M84" s="146" t="s">
        <v>5</v>
      </c>
      <c r="N84" s="147" t="s">
        <v>45</v>
      </c>
      <c r="O84" s="148">
        <v>0.65</v>
      </c>
      <c r="P84" s="148">
        <f t="shared" si="0"/>
        <v>7.15</v>
      </c>
      <c r="Q84" s="148">
        <v>1.1199999999999999E-3</v>
      </c>
      <c r="R84" s="148">
        <f t="shared" si="1"/>
        <v>1.2319999999999999E-2</v>
      </c>
      <c r="S84" s="148">
        <v>0</v>
      </c>
      <c r="T84" s="149">
        <f t="shared" si="2"/>
        <v>0</v>
      </c>
      <c r="AR84" s="22" t="s">
        <v>151</v>
      </c>
      <c r="AT84" s="22" t="s">
        <v>146</v>
      </c>
      <c r="AU84" s="22" t="s">
        <v>84</v>
      </c>
      <c r="AY84" s="22" t="s">
        <v>143</v>
      </c>
      <c r="BE84" s="150">
        <f t="shared" si="3"/>
        <v>0</v>
      </c>
      <c r="BF84" s="150">
        <f t="shared" si="4"/>
        <v>0</v>
      </c>
      <c r="BG84" s="150">
        <f t="shared" si="5"/>
        <v>0</v>
      </c>
      <c r="BH84" s="150">
        <f t="shared" si="6"/>
        <v>0</v>
      </c>
      <c r="BI84" s="150">
        <f t="shared" si="7"/>
        <v>0</v>
      </c>
      <c r="BJ84" s="22" t="s">
        <v>82</v>
      </c>
      <c r="BK84" s="150">
        <f t="shared" si="8"/>
        <v>0</v>
      </c>
      <c r="BL84" s="22" t="s">
        <v>151</v>
      </c>
      <c r="BM84" s="22" t="s">
        <v>780</v>
      </c>
    </row>
    <row r="85" spans="2:65" s="1" customFormat="1" ht="25.5" customHeight="1">
      <c r="B85" s="139"/>
      <c r="C85" s="169" t="s">
        <v>446</v>
      </c>
      <c r="D85" s="169" t="s">
        <v>268</v>
      </c>
      <c r="E85" s="170" t="s">
        <v>781</v>
      </c>
      <c r="F85" s="171" t="s">
        <v>782</v>
      </c>
      <c r="G85" s="172" t="s">
        <v>263</v>
      </c>
      <c r="H85" s="173">
        <v>7</v>
      </c>
      <c r="I85" s="174"/>
      <c r="J85" s="145">
        <v>0</v>
      </c>
      <c r="K85" s="171" t="s">
        <v>5</v>
      </c>
      <c r="L85" s="175"/>
      <c r="M85" s="176" t="s">
        <v>5</v>
      </c>
      <c r="N85" s="177" t="s">
        <v>45</v>
      </c>
      <c r="O85" s="148">
        <v>0</v>
      </c>
      <c r="P85" s="148">
        <f t="shared" si="0"/>
        <v>0</v>
      </c>
      <c r="Q85" s="148">
        <v>0</v>
      </c>
      <c r="R85" s="148">
        <f t="shared" si="1"/>
        <v>0</v>
      </c>
      <c r="S85" s="148">
        <v>0</v>
      </c>
      <c r="T85" s="149">
        <f t="shared" si="2"/>
        <v>0</v>
      </c>
      <c r="AR85" s="22" t="s">
        <v>195</v>
      </c>
      <c r="AT85" s="22" t="s">
        <v>268</v>
      </c>
      <c r="AU85" s="22" t="s">
        <v>84</v>
      </c>
      <c r="AY85" s="22" t="s">
        <v>143</v>
      </c>
      <c r="BE85" s="150">
        <f t="shared" si="3"/>
        <v>0</v>
      </c>
      <c r="BF85" s="150">
        <f t="shared" si="4"/>
        <v>0</v>
      </c>
      <c r="BG85" s="150">
        <f t="shared" si="5"/>
        <v>0</v>
      </c>
      <c r="BH85" s="150">
        <f t="shared" si="6"/>
        <v>0</v>
      </c>
      <c r="BI85" s="150">
        <f t="shared" si="7"/>
        <v>0</v>
      </c>
      <c r="BJ85" s="22" t="s">
        <v>82</v>
      </c>
      <c r="BK85" s="150">
        <f t="shared" si="8"/>
        <v>0</v>
      </c>
      <c r="BL85" s="22" t="s">
        <v>151</v>
      </c>
      <c r="BM85" s="22" t="s">
        <v>783</v>
      </c>
    </row>
    <row r="86" spans="2:65" s="1" customFormat="1" ht="25.5" customHeight="1">
      <c r="B86" s="139"/>
      <c r="C86" s="169" t="s">
        <v>447</v>
      </c>
      <c r="D86" s="169" t="s">
        <v>268</v>
      </c>
      <c r="E86" s="170" t="s">
        <v>784</v>
      </c>
      <c r="F86" s="171" t="s">
        <v>785</v>
      </c>
      <c r="G86" s="172" t="s">
        <v>263</v>
      </c>
      <c r="H86" s="173">
        <v>4</v>
      </c>
      <c r="I86" s="174"/>
      <c r="J86" s="145">
        <v>0</v>
      </c>
      <c r="K86" s="171" t="s">
        <v>5</v>
      </c>
      <c r="L86" s="175"/>
      <c r="M86" s="176" t="s">
        <v>5</v>
      </c>
      <c r="N86" s="177" t="s">
        <v>45</v>
      </c>
      <c r="O86" s="148">
        <v>0</v>
      </c>
      <c r="P86" s="148">
        <f t="shared" si="0"/>
        <v>0</v>
      </c>
      <c r="Q86" s="148">
        <v>0</v>
      </c>
      <c r="R86" s="148">
        <f t="shared" si="1"/>
        <v>0</v>
      </c>
      <c r="S86" s="148">
        <v>0</v>
      </c>
      <c r="T86" s="149">
        <f t="shared" si="2"/>
        <v>0</v>
      </c>
      <c r="AR86" s="22" t="s">
        <v>195</v>
      </c>
      <c r="AT86" s="22" t="s">
        <v>268</v>
      </c>
      <c r="AU86" s="22" t="s">
        <v>84</v>
      </c>
      <c r="AY86" s="22" t="s">
        <v>143</v>
      </c>
      <c r="BE86" s="150">
        <f t="shared" si="3"/>
        <v>0</v>
      </c>
      <c r="BF86" s="150">
        <f t="shared" si="4"/>
        <v>0</v>
      </c>
      <c r="BG86" s="150">
        <f t="shared" si="5"/>
        <v>0</v>
      </c>
      <c r="BH86" s="150">
        <f t="shared" si="6"/>
        <v>0</v>
      </c>
      <c r="BI86" s="150">
        <f t="shared" si="7"/>
        <v>0</v>
      </c>
      <c r="BJ86" s="22" t="s">
        <v>82</v>
      </c>
      <c r="BK86" s="150">
        <f t="shared" si="8"/>
        <v>0</v>
      </c>
      <c r="BL86" s="22" t="s">
        <v>151</v>
      </c>
      <c r="BM86" s="22" t="s">
        <v>786</v>
      </c>
    </row>
    <row r="87" spans="2:65" s="1" customFormat="1" ht="16.5" customHeight="1">
      <c r="B87" s="139"/>
      <c r="C87" s="140" t="s">
        <v>448</v>
      </c>
      <c r="D87" s="140" t="s">
        <v>146</v>
      </c>
      <c r="E87" s="141" t="s">
        <v>787</v>
      </c>
      <c r="F87" s="142" t="s">
        <v>779</v>
      </c>
      <c r="G87" s="143" t="s">
        <v>263</v>
      </c>
      <c r="H87" s="144">
        <v>5</v>
      </c>
      <c r="I87" s="145"/>
      <c r="J87" s="145">
        <v>0</v>
      </c>
      <c r="K87" s="142" t="s">
        <v>5</v>
      </c>
      <c r="L87" s="36"/>
      <c r="M87" s="146" t="s">
        <v>5</v>
      </c>
      <c r="N87" s="147" t="s">
        <v>45</v>
      </c>
      <c r="O87" s="148">
        <v>0</v>
      </c>
      <c r="P87" s="148">
        <f t="shared" si="0"/>
        <v>0</v>
      </c>
      <c r="Q87" s="148">
        <v>0</v>
      </c>
      <c r="R87" s="148">
        <f t="shared" si="1"/>
        <v>0</v>
      </c>
      <c r="S87" s="148">
        <v>0</v>
      </c>
      <c r="T87" s="149">
        <f t="shared" si="2"/>
        <v>0</v>
      </c>
      <c r="AR87" s="22" t="s">
        <v>151</v>
      </c>
      <c r="AT87" s="22" t="s">
        <v>146</v>
      </c>
      <c r="AU87" s="22" t="s">
        <v>84</v>
      </c>
      <c r="AY87" s="22" t="s">
        <v>143</v>
      </c>
      <c r="BE87" s="150">
        <f t="shared" si="3"/>
        <v>0</v>
      </c>
      <c r="BF87" s="150">
        <f t="shared" si="4"/>
        <v>0</v>
      </c>
      <c r="BG87" s="150">
        <f t="shared" si="5"/>
        <v>0</v>
      </c>
      <c r="BH87" s="150">
        <f t="shared" si="6"/>
        <v>0</v>
      </c>
      <c r="BI87" s="150">
        <f t="shared" si="7"/>
        <v>0</v>
      </c>
      <c r="BJ87" s="22" t="s">
        <v>82</v>
      </c>
      <c r="BK87" s="150">
        <f t="shared" si="8"/>
        <v>0</v>
      </c>
      <c r="BL87" s="22" t="s">
        <v>151</v>
      </c>
      <c r="BM87" s="22" t="s">
        <v>788</v>
      </c>
    </row>
    <row r="88" spans="2:65" s="1" customFormat="1" ht="6.95" customHeight="1">
      <c r="B88" s="49"/>
      <c r="C88" s="50"/>
      <c r="D88" s="50"/>
      <c r="E88" s="50"/>
      <c r="F88" s="50"/>
      <c r="G88" s="50"/>
      <c r="H88" s="50"/>
      <c r="I88" s="50"/>
      <c r="J88" s="50"/>
      <c r="K88" s="50"/>
      <c r="L88" s="36"/>
    </row>
  </sheetData>
  <autoFilter ref="C77:K87" xr:uid="{00000000-0009-0000-0000-000004000000}"/>
  <mergeCells count="10">
    <mergeCell ref="J51:J52"/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400-000000000000}"/>
    <hyperlink ref="G1:H1" location="C54" display="2) Rekapitulace" xr:uid="{00000000-0004-0000-0400-000001000000}"/>
    <hyperlink ref="J1" location="C80" display="3) Soupis prací" xr:uid="{00000000-0004-0000-0400-000002000000}"/>
    <hyperlink ref="L1:V1" location="'Rekapitulace stavby'!C2" display="Rekapitulace stavby" xr:uid="{00000000-0004-0000-0400-000003000000}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R183"/>
  <sheetViews>
    <sheetView showGridLines="0" workbookViewId="0">
      <pane ySplit="1" topLeftCell="A2" activePane="bottomLeft" state="frozen"/>
      <selection pane="bottomLeft" activeCell="K174" sqref="K17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6"/>
      <c r="C1" s="16"/>
      <c r="D1" s="17" t="s">
        <v>1</v>
      </c>
      <c r="E1" s="16"/>
      <c r="F1" s="90" t="s">
        <v>102</v>
      </c>
      <c r="G1" s="299" t="s">
        <v>103</v>
      </c>
      <c r="H1" s="299"/>
      <c r="I1" s="16"/>
      <c r="J1" s="90" t="s">
        <v>104</v>
      </c>
      <c r="K1" s="17" t="s">
        <v>105</v>
      </c>
      <c r="L1" s="90" t="s">
        <v>106</v>
      </c>
      <c r="M1" s="90"/>
      <c r="N1" s="90"/>
      <c r="O1" s="90"/>
      <c r="P1" s="90"/>
      <c r="Q1" s="90"/>
      <c r="R1" s="90"/>
      <c r="S1" s="90"/>
      <c r="T1" s="90"/>
      <c r="U1" s="91"/>
      <c r="V1" s="9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287" t="s">
        <v>8</v>
      </c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22" t="s">
        <v>93</v>
      </c>
    </row>
    <row r="3" spans="1:70" ht="6.95" customHeight="1">
      <c r="B3" s="23"/>
      <c r="C3" s="24"/>
      <c r="D3" s="24"/>
      <c r="E3" s="24"/>
      <c r="F3" s="24"/>
      <c r="G3" s="24"/>
      <c r="H3" s="24"/>
      <c r="I3" s="24"/>
      <c r="J3" s="24"/>
      <c r="K3" s="25"/>
      <c r="AT3" s="22" t="s">
        <v>84</v>
      </c>
    </row>
    <row r="4" spans="1:70" ht="36.950000000000003" customHeight="1">
      <c r="B4" s="26"/>
      <c r="D4" s="27" t="s">
        <v>107</v>
      </c>
      <c r="K4" s="28"/>
      <c r="M4" s="29" t="s">
        <v>13</v>
      </c>
      <c r="AT4" s="22" t="s">
        <v>6</v>
      </c>
    </row>
    <row r="5" spans="1:70" ht="6.95" customHeight="1">
      <c r="B5" s="26"/>
      <c r="K5" s="28"/>
    </row>
    <row r="6" spans="1:70" ht="15">
      <c r="B6" s="26"/>
      <c r="D6" s="33" t="s">
        <v>17</v>
      </c>
      <c r="K6" s="28"/>
    </row>
    <row r="7" spans="1:70" ht="16.5" customHeight="1">
      <c r="B7" s="26"/>
      <c r="E7" s="296" t="str">
        <f>'Rekapitulace stavby'!K6</f>
        <v>Obnova Nolčova parku - revize</v>
      </c>
      <c r="F7" s="297"/>
      <c r="G7" s="297"/>
      <c r="H7" s="297"/>
      <c r="K7" s="28"/>
    </row>
    <row r="8" spans="1:70" s="1" customFormat="1" ht="15">
      <c r="B8" s="36"/>
      <c r="D8" s="33" t="s">
        <v>108</v>
      </c>
      <c r="K8" s="39"/>
    </row>
    <row r="9" spans="1:70" s="1" customFormat="1" ht="36.950000000000003" customHeight="1">
      <c r="B9" s="36"/>
      <c r="E9" s="276" t="s">
        <v>789</v>
      </c>
      <c r="F9" s="298"/>
      <c r="G9" s="298"/>
      <c r="H9" s="298"/>
      <c r="K9" s="39"/>
    </row>
    <row r="10" spans="1:70" s="1" customFormat="1">
      <c r="B10" s="36"/>
      <c r="K10" s="39"/>
    </row>
    <row r="11" spans="1:70" s="1" customFormat="1" ht="14.45" customHeight="1">
      <c r="B11" s="36"/>
      <c r="D11" s="33" t="s">
        <v>19</v>
      </c>
      <c r="F11" s="31" t="s">
        <v>20</v>
      </c>
      <c r="I11" s="33" t="s">
        <v>21</v>
      </c>
      <c r="J11" s="31" t="s">
        <v>5</v>
      </c>
      <c r="K11" s="39"/>
    </row>
    <row r="12" spans="1:70" s="1" customFormat="1" ht="14.45" customHeight="1">
      <c r="B12" s="36"/>
      <c r="D12" s="33" t="s">
        <v>23</v>
      </c>
      <c r="F12" s="31" t="s">
        <v>24</v>
      </c>
      <c r="I12" s="33" t="s">
        <v>25</v>
      </c>
      <c r="J12" s="58">
        <f>'Rekapitulace stavby'!AN8</f>
        <v>44771</v>
      </c>
      <c r="K12" s="39"/>
    </row>
    <row r="13" spans="1:70" s="1" customFormat="1" ht="10.9" customHeight="1">
      <c r="B13" s="36"/>
      <c r="K13" s="39"/>
    </row>
    <row r="14" spans="1:70" s="1" customFormat="1" ht="14.45" customHeight="1">
      <c r="B14" s="36"/>
      <c r="D14" s="33" t="s">
        <v>30</v>
      </c>
      <c r="I14" s="33" t="s">
        <v>31</v>
      </c>
      <c r="J14" s="31" t="s">
        <v>5</v>
      </c>
      <c r="K14" s="39"/>
    </row>
    <row r="15" spans="1:70" s="1" customFormat="1" ht="18" customHeight="1">
      <c r="B15" s="36"/>
      <c r="E15" s="31" t="s">
        <v>32</v>
      </c>
      <c r="I15" s="33" t="s">
        <v>33</v>
      </c>
      <c r="J15" s="31" t="s">
        <v>5</v>
      </c>
      <c r="K15" s="39"/>
    </row>
    <row r="16" spans="1:70" s="1" customFormat="1" ht="6.95" customHeight="1">
      <c r="B16" s="36"/>
      <c r="K16" s="39"/>
    </row>
    <row r="17" spans="2:11" s="1" customFormat="1" ht="14.45" customHeight="1">
      <c r="B17" s="36"/>
      <c r="D17" s="33" t="s">
        <v>34</v>
      </c>
      <c r="I17" s="33" t="s">
        <v>31</v>
      </c>
      <c r="J17" s="31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6"/>
      <c r="E18" s="31" t="str">
        <f>IF('Rekapitulace stavby'!E14="Vyplň údaj","",IF('Rekapitulace stavby'!E14="","",'Rekapitulace stavby'!E14))</f>
        <v xml:space="preserve"> </v>
      </c>
      <c r="I18" s="33" t="s">
        <v>33</v>
      </c>
      <c r="J18" s="31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6"/>
      <c r="K19" s="39"/>
    </row>
    <row r="20" spans="2:11" s="1" customFormat="1" ht="14.45" customHeight="1">
      <c r="B20" s="36"/>
      <c r="D20" s="33" t="s">
        <v>36</v>
      </c>
      <c r="I20" s="33" t="s">
        <v>31</v>
      </c>
      <c r="J20" s="31" t="s">
        <v>5</v>
      </c>
      <c r="K20" s="39"/>
    </row>
    <row r="21" spans="2:11" s="1" customFormat="1" ht="18" customHeight="1">
      <c r="B21" s="36"/>
      <c r="E21" s="31" t="s">
        <v>37</v>
      </c>
      <c r="I21" s="33" t="s">
        <v>33</v>
      </c>
      <c r="J21" s="31" t="s">
        <v>5</v>
      </c>
      <c r="K21" s="39"/>
    </row>
    <row r="22" spans="2:11" s="1" customFormat="1" ht="6.95" customHeight="1">
      <c r="B22" s="36"/>
      <c r="K22" s="39"/>
    </row>
    <row r="23" spans="2:11" s="1" customFormat="1" ht="14.45" customHeight="1">
      <c r="B23" s="36"/>
      <c r="D23" s="33" t="s">
        <v>39</v>
      </c>
      <c r="K23" s="39"/>
    </row>
    <row r="24" spans="2:11" s="6" customFormat="1" ht="16.5" customHeight="1">
      <c r="B24" s="92"/>
      <c r="E24" s="289" t="s">
        <v>5</v>
      </c>
      <c r="F24" s="289"/>
      <c r="G24" s="289"/>
      <c r="H24" s="289"/>
      <c r="K24" s="93"/>
    </row>
    <row r="25" spans="2:11" s="1" customFormat="1" ht="6.95" customHeight="1">
      <c r="B25" s="36"/>
      <c r="K25" s="39"/>
    </row>
    <row r="26" spans="2:11" s="1" customFormat="1" ht="6.95" customHeight="1">
      <c r="B26" s="36"/>
      <c r="D26" s="59"/>
      <c r="E26" s="59"/>
      <c r="F26" s="59"/>
      <c r="G26" s="59"/>
      <c r="H26" s="59"/>
      <c r="I26" s="59"/>
      <c r="J26" s="59"/>
      <c r="K26" s="94"/>
    </row>
    <row r="27" spans="2:11" s="1" customFormat="1" ht="25.35" customHeight="1">
      <c r="B27" s="36"/>
      <c r="D27" s="95" t="s">
        <v>40</v>
      </c>
      <c r="J27" s="96">
        <f>ROUND(J86,2)</f>
        <v>0</v>
      </c>
      <c r="K27" s="39"/>
    </row>
    <row r="28" spans="2:11" s="1" customFormat="1" ht="6.95" customHeight="1">
      <c r="B28" s="36"/>
      <c r="D28" s="59"/>
      <c r="E28" s="59"/>
      <c r="F28" s="59"/>
      <c r="G28" s="59"/>
      <c r="H28" s="59"/>
      <c r="I28" s="59"/>
      <c r="J28" s="59"/>
      <c r="K28" s="94"/>
    </row>
    <row r="29" spans="2:11" s="1" customFormat="1" ht="14.45" customHeight="1">
      <c r="B29" s="36"/>
      <c r="F29" s="40" t="s">
        <v>42</v>
      </c>
      <c r="I29" s="40" t="s">
        <v>41</v>
      </c>
      <c r="J29" s="40" t="s">
        <v>43</v>
      </c>
      <c r="K29" s="39"/>
    </row>
    <row r="30" spans="2:11" s="1" customFormat="1" ht="14.45" customHeight="1">
      <c r="B30" s="36"/>
      <c r="D30" s="42" t="s">
        <v>44</v>
      </c>
      <c r="E30" s="42" t="s">
        <v>45</v>
      </c>
      <c r="F30" s="97">
        <f>ROUND(SUM(BE86:BE182), 2)</f>
        <v>0</v>
      </c>
      <c r="I30" s="98">
        <v>0.21</v>
      </c>
      <c r="J30" s="97">
        <f>ROUND(ROUND((SUM(BE86:BE182)), 2)*I30, 2)</f>
        <v>0</v>
      </c>
      <c r="K30" s="39"/>
    </row>
    <row r="31" spans="2:11" s="1" customFormat="1" ht="14.45" customHeight="1">
      <c r="B31" s="36"/>
      <c r="E31" s="42" t="s">
        <v>46</v>
      </c>
      <c r="F31" s="97">
        <f>ROUND(SUM(BF86:BF182), 2)</f>
        <v>0</v>
      </c>
      <c r="I31" s="98">
        <v>0.15</v>
      </c>
      <c r="J31" s="97">
        <f>ROUND(ROUND((SUM(BF86:BF182)), 2)*I31, 2)</f>
        <v>0</v>
      </c>
      <c r="K31" s="39"/>
    </row>
    <row r="32" spans="2:11" s="1" customFormat="1" ht="14.45" hidden="1" customHeight="1">
      <c r="B32" s="36"/>
      <c r="E32" s="42" t="s">
        <v>47</v>
      </c>
      <c r="F32" s="97">
        <f>ROUND(SUM(BG86:BG182), 2)</f>
        <v>0</v>
      </c>
      <c r="I32" s="98">
        <v>0.21</v>
      </c>
      <c r="J32" s="97">
        <v>0</v>
      </c>
      <c r="K32" s="39"/>
    </row>
    <row r="33" spans="2:11" s="1" customFormat="1" ht="14.45" hidden="1" customHeight="1">
      <c r="B33" s="36"/>
      <c r="E33" s="42" t="s">
        <v>48</v>
      </c>
      <c r="F33" s="97">
        <f>ROUND(SUM(BH86:BH182), 2)</f>
        <v>0</v>
      </c>
      <c r="I33" s="98">
        <v>0.15</v>
      </c>
      <c r="J33" s="97">
        <v>0</v>
      </c>
      <c r="K33" s="39"/>
    </row>
    <row r="34" spans="2:11" s="1" customFormat="1" ht="14.45" hidden="1" customHeight="1">
      <c r="B34" s="36"/>
      <c r="E34" s="42" t="s">
        <v>49</v>
      </c>
      <c r="F34" s="97">
        <f>ROUND(SUM(BI86:BI182), 2)</f>
        <v>0</v>
      </c>
      <c r="I34" s="98">
        <v>0</v>
      </c>
      <c r="J34" s="97">
        <v>0</v>
      </c>
      <c r="K34" s="39"/>
    </row>
    <row r="35" spans="2:11" s="1" customFormat="1" ht="6.95" customHeight="1">
      <c r="B35" s="36"/>
      <c r="K35" s="39"/>
    </row>
    <row r="36" spans="2:11" s="1" customFormat="1" ht="25.35" customHeight="1">
      <c r="B36" s="36"/>
      <c r="C36" s="99"/>
      <c r="D36" s="100" t="s">
        <v>50</v>
      </c>
      <c r="E36" s="62"/>
      <c r="F36" s="62"/>
      <c r="G36" s="101" t="s">
        <v>51</v>
      </c>
      <c r="H36" s="102" t="s">
        <v>52</v>
      </c>
      <c r="I36" s="62"/>
      <c r="J36" s="103">
        <f>SUM(J27:J34)</f>
        <v>0</v>
      </c>
      <c r="K36" s="104"/>
    </row>
    <row r="37" spans="2:11" s="1" customFormat="1" ht="14.45" customHeight="1">
      <c r="B37" s="49"/>
      <c r="C37" s="50"/>
      <c r="D37" s="50"/>
      <c r="E37" s="50"/>
      <c r="F37" s="50"/>
      <c r="G37" s="50"/>
      <c r="H37" s="50"/>
      <c r="I37" s="50"/>
      <c r="J37" s="50"/>
      <c r="K37" s="51"/>
    </row>
    <row r="41" spans="2:11" s="1" customFormat="1" ht="6.95" customHeight="1">
      <c r="B41" s="52"/>
      <c r="C41" s="53"/>
      <c r="D41" s="53"/>
      <c r="E41" s="53"/>
      <c r="F41" s="53"/>
      <c r="G41" s="53"/>
      <c r="H41" s="53"/>
      <c r="I41" s="53"/>
      <c r="J41" s="53"/>
      <c r="K41" s="105"/>
    </row>
    <row r="42" spans="2:11" s="1" customFormat="1" ht="36.950000000000003" customHeight="1">
      <c r="B42" s="36"/>
      <c r="C42" s="27" t="s">
        <v>110</v>
      </c>
      <c r="K42" s="39"/>
    </row>
    <row r="43" spans="2:11" s="1" customFormat="1" ht="6.95" customHeight="1">
      <c r="B43" s="36"/>
      <c r="K43" s="39"/>
    </row>
    <row r="44" spans="2:11" s="1" customFormat="1" ht="14.45" customHeight="1">
      <c r="B44" s="36"/>
      <c r="C44" s="33" t="s">
        <v>17</v>
      </c>
      <c r="K44" s="39"/>
    </row>
    <row r="45" spans="2:11" s="1" customFormat="1" ht="16.5" customHeight="1">
      <c r="B45" s="36"/>
      <c r="E45" s="296" t="str">
        <f>E7</f>
        <v>Obnova Nolčova parku - revize</v>
      </c>
      <c r="F45" s="297"/>
      <c r="G45" s="297"/>
      <c r="H45" s="297"/>
      <c r="K45" s="39"/>
    </row>
    <row r="46" spans="2:11" s="1" customFormat="1" ht="14.45" customHeight="1">
      <c r="B46" s="36"/>
      <c r="C46" s="33" t="s">
        <v>108</v>
      </c>
      <c r="K46" s="39"/>
    </row>
    <row r="47" spans="2:11" s="1" customFormat="1" ht="17.25" customHeight="1">
      <c r="B47" s="36"/>
      <c r="E47" s="276" t="str">
        <f>E9</f>
        <v>SO-05 - Zavlažování</v>
      </c>
      <c r="F47" s="298"/>
      <c r="G47" s="298"/>
      <c r="H47" s="298"/>
      <c r="K47" s="39"/>
    </row>
    <row r="48" spans="2:11" s="1" customFormat="1" ht="6.95" customHeight="1">
      <c r="B48" s="36"/>
      <c r="K48" s="39"/>
    </row>
    <row r="49" spans="2:47" s="1" customFormat="1" ht="18" customHeight="1">
      <c r="B49" s="36"/>
      <c r="C49" s="33" t="s">
        <v>23</v>
      </c>
      <c r="F49" s="31" t="str">
        <f>F12</f>
        <v>k.ú.643777 Horní Počernice Praha 20</v>
      </c>
      <c r="I49" s="33" t="s">
        <v>25</v>
      </c>
      <c r="J49" s="58">
        <f>IF(J12="","",J12)</f>
        <v>44771</v>
      </c>
      <c r="K49" s="39"/>
    </row>
    <row r="50" spans="2:47" s="1" customFormat="1" ht="6.95" customHeight="1">
      <c r="B50" s="36"/>
      <c r="K50" s="39"/>
    </row>
    <row r="51" spans="2:47" s="1" customFormat="1" ht="15">
      <c r="B51" s="36"/>
      <c r="C51" s="33" t="s">
        <v>30</v>
      </c>
      <c r="F51" s="31" t="str">
        <f>E15</f>
        <v>Městská část Praha 20</v>
      </c>
      <c r="I51" s="33" t="s">
        <v>36</v>
      </c>
      <c r="J51" s="289" t="str">
        <f>E21</f>
        <v>terra florida v.o.s.</v>
      </c>
      <c r="K51" s="39"/>
    </row>
    <row r="52" spans="2:47" s="1" customFormat="1" ht="14.45" customHeight="1">
      <c r="B52" s="36"/>
      <c r="C52" s="33" t="s">
        <v>34</v>
      </c>
      <c r="F52" s="31" t="str">
        <f>IF(E18="","",E18)</f>
        <v xml:space="preserve"> </v>
      </c>
      <c r="J52" s="295"/>
      <c r="K52" s="39"/>
    </row>
    <row r="53" spans="2:47" s="1" customFormat="1" ht="10.35" customHeight="1">
      <c r="B53" s="36"/>
      <c r="K53" s="39"/>
    </row>
    <row r="54" spans="2:47" s="1" customFormat="1" ht="29.25" customHeight="1">
      <c r="B54" s="36"/>
      <c r="C54" s="106" t="s">
        <v>111</v>
      </c>
      <c r="D54" s="99"/>
      <c r="E54" s="99"/>
      <c r="F54" s="99"/>
      <c r="G54" s="99"/>
      <c r="H54" s="99"/>
      <c r="I54" s="99"/>
      <c r="J54" s="107" t="s">
        <v>112</v>
      </c>
      <c r="K54" s="108"/>
    </row>
    <row r="55" spans="2:47" s="1" customFormat="1" ht="10.35" customHeight="1">
      <c r="B55" s="36"/>
      <c r="K55" s="39"/>
    </row>
    <row r="56" spans="2:47" s="1" customFormat="1" ht="29.25" customHeight="1">
      <c r="B56" s="36"/>
      <c r="C56" s="109" t="s">
        <v>113</v>
      </c>
      <c r="J56" s="96">
        <f>J86</f>
        <v>0</v>
      </c>
      <c r="K56" s="39"/>
      <c r="AU56" s="22" t="s">
        <v>114</v>
      </c>
    </row>
    <row r="57" spans="2:47" s="7" customFormat="1" ht="24.95" customHeight="1">
      <c r="B57" s="110"/>
      <c r="D57" s="111" t="s">
        <v>790</v>
      </c>
      <c r="E57" s="112"/>
      <c r="F57" s="112"/>
      <c r="G57" s="112"/>
      <c r="H57" s="112"/>
      <c r="I57" s="112"/>
      <c r="J57" s="113">
        <f>J87</f>
        <v>0</v>
      </c>
      <c r="K57" s="114"/>
    </row>
    <row r="58" spans="2:47" s="8" customFormat="1" ht="19.899999999999999" customHeight="1">
      <c r="B58" s="115"/>
      <c r="D58" s="116" t="s">
        <v>791</v>
      </c>
      <c r="E58" s="117"/>
      <c r="F58" s="117"/>
      <c r="G58" s="117"/>
      <c r="H58" s="117"/>
      <c r="I58" s="117"/>
      <c r="J58" s="118">
        <f>J88</f>
        <v>0</v>
      </c>
      <c r="K58" s="119"/>
    </row>
    <row r="59" spans="2:47" s="8" customFormat="1" ht="19.899999999999999" customHeight="1">
      <c r="B59" s="115"/>
      <c r="D59" s="116" t="s">
        <v>792</v>
      </c>
      <c r="E59" s="117"/>
      <c r="F59" s="117"/>
      <c r="G59" s="117"/>
      <c r="H59" s="117"/>
      <c r="I59" s="117"/>
      <c r="J59" s="118">
        <f>J93</f>
        <v>0</v>
      </c>
      <c r="K59" s="119"/>
    </row>
    <row r="60" spans="2:47" s="8" customFormat="1" ht="19.899999999999999" customHeight="1">
      <c r="B60" s="115"/>
      <c r="D60" s="116" t="s">
        <v>793</v>
      </c>
      <c r="E60" s="117"/>
      <c r="F60" s="117"/>
      <c r="G60" s="117"/>
      <c r="H60" s="117"/>
      <c r="I60" s="117"/>
      <c r="J60" s="118">
        <f>J103</f>
        <v>0</v>
      </c>
      <c r="K60" s="119"/>
    </row>
    <row r="61" spans="2:47" s="8" customFormat="1" ht="19.899999999999999" customHeight="1">
      <c r="B61" s="115"/>
      <c r="D61" s="116" t="s">
        <v>794</v>
      </c>
      <c r="E61" s="117"/>
      <c r="F61" s="117"/>
      <c r="G61" s="117"/>
      <c r="H61" s="117"/>
      <c r="I61" s="117"/>
      <c r="J61" s="118">
        <f>J115</f>
        <v>0</v>
      </c>
      <c r="K61" s="119"/>
    </row>
    <row r="62" spans="2:47" s="8" customFormat="1" ht="19.899999999999999" customHeight="1">
      <c r="B62" s="115"/>
      <c r="D62" s="116" t="s">
        <v>795</v>
      </c>
      <c r="E62" s="117"/>
      <c r="F62" s="117"/>
      <c r="G62" s="117"/>
      <c r="H62" s="117"/>
      <c r="I62" s="117"/>
      <c r="J62" s="118">
        <f>J126</f>
        <v>0</v>
      </c>
      <c r="K62" s="119"/>
    </row>
    <row r="63" spans="2:47" s="8" customFormat="1" ht="19.899999999999999" customHeight="1">
      <c r="B63" s="115"/>
      <c r="D63" s="116" t="s">
        <v>796</v>
      </c>
      <c r="E63" s="117"/>
      <c r="F63" s="117"/>
      <c r="G63" s="117"/>
      <c r="H63" s="117"/>
      <c r="I63" s="117"/>
      <c r="J63" s="118">
        <f>J134</f>
        <v>0</v>
      </c>
      <c r="K63" s="119"/>
    </row>
    <row r="64" spans="2:47" s="8" customFormat="1" ht="19.899999999999999" customHeight="1">
      <c r="B64" s="115"/>
      <c r="D64" s="116" t="s">
        <v>797</v>
      </c>
      <c r="E64" s="117"/>
      <c r="F64" s="117"/>
      <c r="G64" s="117"/>
      <c r="H64" s="117"/>
      <c r="I64" s="117"/>
      <c r="J64" s="118">
        <f>J149</f>
        <v>0</v>
      </c>
      <c r="K64" s="119"/>
    </row>
    <row r="65" spans="2:12" s="8" customFormat="1" ht="19.899999999999999" customHeight="1">
      <c r="B65" s="115"/>
      <c r="D65" s="116" t="s">
        <v>798</v>
      </c>
      <c r="E65" s="117"/>
      <c r="F65" s="117"/>
      <c r="G65" s="117"/>
      <c r="H65" s="117"/>
      <c r="I65" s="117"/>
      <c r="J65" s="118">
        <f>J157</f>
        <v>0</v>
      </c>
      <c r="K65" s="119"/>
    </row>
    <row r="66" spans="2:12" s="8" customFormat="1" ht="19.899999999999999" customHeight="1">
      <c r="B66" s="115"/>
      <c r="D66" s="116" t="s">
        <v>799</v>
      </c>
      <c r="E66" s="117"/>
      <c r="F66" s="117"/>
      <c r="G66" s="117"/>
      <c r="H66" s="117"/>
      <c r="I66" s="117"/>
      <c r="J66" s="118">
        <f>J168</f>
        <v>0</v>
      </c>
      <c r="K66" s="119"/>
    </row>
    <row r="67" spans="2:12" s="1" customFormat="1" ht="21.75" customHeight="1">
      <c r="B67" s="36"/>
      <c r="K67" s="39"/>
    </row>
    <row r="68" spans="2:12" s="1" customFormat="1" ht="6.95" customHeight="1">
      <c r="B68" s="49"/>
      <c r="C68" s="50"/>
      <c r="D68" s="50"/>
      <c r="E68" s="50"/>
      <c r="F68" s="50"/>
      <c r="G68" s="50"/>
      <c r="H68" s="50"/>
      <c r="I68" s="50"/>
      <c r="J68" s="50"/>
      <c r="K68" s="51"/>
    </row>
    <row r="72" spans="2:12" s="1" customFormat="1" ht="6.95" customHeight="1"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36"/>
    </row>
    <row r="73" spans="2:12" s="1" customFormat="1" ht="36.950000000000003" customHeight="1">
      <c r="B73" s="36"/>
      <c r="C73" s="27" t="s">
        <v>127</v>
      </c>
      <c r="L73" s="36"/>
    </row>
    <row r="74" spans="2:12" s="1" customFormat="1" ht="6.95" customHeight="1">
      <c r="B74" s="36"/>
      <c r="L74" s="36"/>
    </row>
    <row r="75" spans="2:12" s="1" customFormat="1" ht="14.45" customHeight="1">
      <c r="B75" s="36"/>
      <c r="C75" s="33" t="s">
        <v>17</v>
      </c>
      <c r="L75" s="36"/>
    </row>
    <row r="76" spans="2:12" s="1" customFormat="1" ht="16.5" customHeight="1">
      <c r="B76" s="36"/>
      <c r="E76" s="296" t="str">
        <f>E7</f>
        <v>Obnova Nolčova parku - revize</v>
      </c>
      <c r="F76" s="297"/>
      <c r="G76" s="297"/>
      <c r="H76" s="297"/>
      <c r="L76" s="36"/>
    </row>
    <row r="77" spans="2:12" s="1" customFormat="1" ht="14.45" customHeight="1">
      <c r="B77" s="36"/>
      <c r="C77" s="33" t="s">
        <v>108</v>
      </c>
      <c r="L77" s="36"/>
    </row>
    <row r="78" spans="2:12" s="1" customFormat="1" ht="17.25" customHeight="1">
      <c r="B78" s="36"/>
      <c r="E78" s="276" t="str">
        <f>E9</f>
        <v>SO-05 - Zavlažování</v>
      </c>
      <c r="F78" s="298"/>
      <c r="G78" s="298"/>
      <c r="H78" s="298"/>
      <c r="L78" s="36"/>
    </row>
    <row r="79" spans="2:12" s="1" customFormat="1" ht="6.95" customHeight="1">
      <c r="B79" s="36"/>
      <c r="L79" s="36"/>
    </row>
    <row r="80" spans="2:12" s="1" customFormat="1" ht="18" customHeight="1">
      <c r="B80" s="36"/>
      <c r="C80" s="33" t="s">
        <v>23</v>
      </c>
      <c r="F80" s="31" t="str">
        <f>F12</f>
        <v>k.ú.643777 Horní Počernice Praha 20</v>
      </c>
      <c r="I80" s="33" t="s">
        <v>25</v>
      </c>
      <c r="J80" s="58">
        <f>IF(J12="","",J12)</f>
        <v>44771</v>
      </c>
      <c r="L80" s="36"/>
    </row>
    <row r="81" spans="2:65" s="1" customFormat="1" ht="6.95" customHeight="1">
      <c r="B81" s="36"/>
      <c r="L81" s="36"/>
    </row>
    <row r="82" spans="2:65" s="1" customFormat="1" ht="15">
      <c r="B82" s="36"/>
      <c r="C82" s="33" t="s">
        <v>30</v>
      </c>
      <c r="F82" s="31" t="str">
        <f>E15</f>
        <v>Městská část Praha 20</v>
      </c>
      <c r="I82" s="33" t="s">
        <v>36</v>
      </c>
      <c r="J82" s="31" t="str">
        <f>E21</f>
        <v>terra florida v.o.s.</v>
      </c>
      <c r="L82" s="36"/>
    </row>
    <row r="83" spans="2:65" s="1" customFormat="1" ht="14.45" customHeight="1">
      <c r="B83" s="36"/>
      <c r="C83" s="33" t="s">
        <v>34</v>
      </c>
      <c r="F83" s="31" t="str">
        <f>IF(E18="","",E18)</f>
        <v xml:space="preserve"> </v>
      </c>
      <c r="L83" s="36"/>
    </row>
    <row r="84" spans="2:65" s="1" customFormat="1" ht="10.35" customHeight="1">
      <c r="B84" s="36"/>
      <c r="L84" s="36"/>
    </row>
    <row r="85" spans="2:65" s="9" customFormat="1" ht="29.25" customHeight="1">
      <c r="B85" s="120"/>
      <c r="C85" s="121" t="s">
        <v>128</v>
      </c>
      <c r="D85" s="122" t="s">
        <v>59</v>
      </c>
      <c r="E85" s="122" t="s">
        <v>55</v>
      </c>
      <c r="F85" s="122" t="s">
        <v>129</v>
      </c>
      <c r="G85" s="122" t="s">
        <v>130</v>
      </c>
      <c r="H85" s="122" t="s">
        <v>131</v>
      </c>
      <c r="I85" s="122" t="s">
        <v>132</v>
      </c>
      <c r="J85" s="122" t="s">
        <v>112</v>
      </c>
      <c r="K85" s="123" t="s">
        <v>133</v>
      </c>
      <c r="L85" s="120"/>
      <c r="M85" s="64" t="s">
        <v>134</v>
      </c>
      <c r="N85" s="65" t="s">
        <v>44</v>
      </c>
      <c r="O85" s="65" t="s">
        <v>135</v>
      </c>
      <c r="P85" s="65" t="s">
        <v>136</v>
      </c>
      <c r="Q85" s="65" t="s">
        <v>137</v>
      </c>
      <c r="R85" s="65" t="s">
        <v>138</v>
      </c>
      <c r="S85" s="65" t="s">
        <v>139</v>
      </c>
      <c r="T85" s="66" t="s">
        <v>140</v>
      </c>
    </row>
    <row r="86" spans="2:65" s="1" customFormat="1" ht="29.25" customHeight="1">
      <c r="B86" s="36"/>
      <c r="C86" s="68" t="s">
        <v>113</v>
      </c>
      <c r="J86" s="124">
        <f>J87</f>
        <v>0</v>
      </c>
      <c r="L86" s="36"/>
      <c r="M86" s="67"/>
      <c r="N86" s="59"/>
      <c r="O86" s="59"/>
      <c r="P86" s="125">
        <f>P87</f>
        <v>0</v>
      </c>
      <c r="Q86" s="59"/>
      <c r="R86" s="125">
        <f>R87</f>
        <v>0</v>
      </c>
      <c r="S86" s="59"/>
      <c r="T86" s="126">
        <f>T87</f>
        <v>0</v>
      </c>
      <c r="AT86" s="22" t="s">
        <v>73</v>
      </c>
      <c r="AU86" s="22" t="s">
        <v>114</v>
      </c>
      <c r="BK86" s="127">
        <f>BK87</f>
        <v>0</v>
      </c>
    </row>
    <row r="87" spans="2:65" s="10" customFormat="1" ht="37.35" customHeight="1">
      <c r="B87" s="128"/>
      <c r="D87" s="129" t="s">
        <v>73</v>
      </c>
      <c r="E87" s="130" t="s">
        <v>433</v>
      </c>
      <c r="F87" s="130" t="s">
        <v>800</v>
      </c>
      <c r="J87" s="131">
        <f>J88+J93+J103+J115+J126+J134+J149+J157+J168</f>
        <v>0</v>
      </c>
      <c r="L87" s="128"/>
      <c r="M87" s="132"/>
      <c r="P87" s="133">
        <f>P88+P93+P103+P115+P126+P134+P149+P157+P168</f>
        <v>0</v>
      </c>
      <c r="R87" s="133">
        <f>R88+R93+R103+R115+R126+R134+R149+R157+R168</f>
        <v>0</v>
      </c>
      <c r="T87" s="134">
        <f>T88+T93+T103+T115+T126+T134+T149+T157+T168</f>
        <v>0</v>
      </c>
      <c r="AR87" s="129" t="s">
        <v>84</v>
      </c>
      <c r="AT87" s="135" t="s">
        <v>73</v>
      </c>
      <c r="AU87" s="135" t="s">
        <v>74</v>
      </c>
      <c r="AY87" s="129" t="s">
        <v>143</v>
      </c>
      <c r="BK87" s="136">
        <f>BK88+BK93+BK103+BK115+BK126+BK134+BK149+BK157+BK168</f>
        <v>0</v>
      </c>
    </row>
    <row r="88" spans="2:65" s="10" customFormat="1" ht="19.899999999999999" customHeight="1">
      <c r="B88" s="128"/>
      <c r="D88" s="129" t="s">
        <v>73</v>
      </c>
      <c r="E88" s="137" t="s">
        <v>82</v>
      </c>
      <c r="F88" s="137" t="s">
        <v>801</v>
      </c>
      <c r="J88" s="138">
        <f>J89+J90+J91+J92</f>
        <v>0</v>
      </c>
      <c r="L88" s="128"/>
      <c r="M88" s="132"/>
      <c r="P88" s="133">
        <f>SUM(P89:P92)</f>
        <v>0</v>
      </c>
      <c r="R88" s="133">
        <f>SUM(R89:R92)</f>
        <v>0</v>
      </c>
      <c r="T88" s="134">
        <f>SUM(T89:T92)</f>
        <v>0</v>
      </c>
      <c r="AR88" s="129" t="s">
        <v>84</v>
      </c>
      <c r="AT88" s="135" t="s">
        <v>73</v>
      </c>
      <c r="AU88" s="135" t="s">
        <v>82</v>
      </c>
      <c r="AY88" s="129" t="s">
        <v>143</v>
      </c>
      <c r="BK88" s="136">
        <f>SUM(BK89:BK92)</f>
        <v>0</v>
      </c>
    </row>
    <row r="89" spans="2:65" s="1" customFormat="1" ht="25.5" customHeight="1">
      <c r="B89" s="139"/>
      <c r="C89" s="140" t="s">
        <v>82</v>
      </c>
      <c r="D89" s="140" t="s">
        <v>146</v>
      </c>
      <c r="E89" s="141" t="s">
        <v>673</v>
      </c>
      <c r="F89" s="142" t="s">
        <v>802</v>
      </c>
      <c r="G89" s="143" t="s">
        <v>263</v>
      </c>
      <c r="H89" s="144">
        <v>1</v>
      </c>
      <c r="I89" s="145"/>
      <c r="J89" s="145">
        <v>0</v>
      </c>
      <c r="K89" s="142" t="s">
        <v>803</v>
      </c>
      <c r="L89" s="36"/>
      <c r="M89" s="146" t="s">
        <v>5</v>
      </c>
      <c r="N89" s="147" t="s">
        <v>45</v>
      </c>
      <c r="O89" s="148">
        <v>0</v>
      </c>
      <c r="P89" s="148">
        <f>O89*H89</f>
        <v>0</v>
      </c>
      <c r="Q89" s="148">
        <v>0</v>
      </c>
      <c r="R89" s="148">
        <f>Q89*H89</f>
        <v>0</v>
      </c>
      <c r="S89" s="148">
        <v>0</v>
      </c>
      <c r="T89" s="149">
        <f>S89*H89</f>
        <v>0</v>
      </c>
      <c r="AR89" s="22" t="s">
        <v>243</v>
      </c>
      <c r="AT89" s="22" t="s">
        <v>146</v>
      </c>
      <c r="AU89" s="22" t="s">
        <v>84</v>
      </c>
      <c r="AY89" s="22" t="s">
        <v>143</v>
      </c>
      <c r="BE89" s="150">
        <f>IF(N89="základní",J89,0)</f>
        <v>0</v>
      </c>
      <c r="BF89" s="150">
        <f>IF(N89="snížená",J89,0)</f>
        <v>0</v>
      </c>
      <c r="BG89" s="150">
        <f>IF(N89="zákl. přenesená",J89,0)</f>
        <v>0</v>
      </c>
      <c r="BH89" s="150">
        <f>IF(N89="sníž. přenesená",J89,0)</f>
        <v>0</v>
      </c>
      <c r="BI89" s="150">
        <f>IF(N89="nulová",J89,0)</f>
        <v>0</v>
      </c>
      <c r="BJ89" s="22" t="s">
        <v>82</v>
      </c>
      <c r="BK89" s="150">
        <f>ROUND(I89*H89,2)</f>
        <v>0</v>
      </c>
      <c r="BL89" s="22" t="s">
        <v>243</v>
      </c>
      <c r="BM89" s="22" t="s">
        <v>804</v>
      </c>
    </row>
    <row r="90" spans="2:65" s="1" customFormat="1" ht="16.5" customHeight="1">
      <c r="B90" s="139"/>
      <c r="C90" s="140" t="s">
        <v>84</v>
      </c>
      <c r="D90" s="140" t="s">
        <v>146</v>
      </c>
      <c r="E90" s="141" t="s">
        <v>674</v>
      </c>
      <c r="F90" s="142" t="s">
        <v>805</v>
      </c>
      <c r="G90" s="143" t="s">
        <v>263</v>
      </c>
      <c r="H90" s="144">
        <v>1</v>
      </c>
      <c r="I90" s="145"/>
      <c r="J90" s="145">
        <v>0</v>
      </c>
      <c r="K90" s="142" t="s">
        <v>803</v>
      </c>
      <c r="L90" s="36"/>
      <c r="M90" s="146" t="s">
        <v>5</v>
      </c>
      <c r="N90" s="147" t="s">
        <v>45</v>
      </c>
      <c r="O90" s="148">
        <v>0</v>
      </c>
      <c r="P90" s="148">
        <f>O90*H90</f>
        <v>0</v>
      </c>
      <c r="Q90" s="148">
        <v>0</v>
      </c>
      <c r="R90" s="148">
        <f>Q90*H90</f>
        <v>0</v>
      </c>
      <c r="S90" s="148">
        <v>0</v>
      </c>
      <c r="T90" s="149">
        <f>S90*H90</f>
        <v>0</v>
      </c>
      <c r="AR90" s="22" t="s">
        <v>243</v>
      </c>
      <c r="AT90" s="22" t="s">
        <v>146</v>
      </c>
      <c r="AU90" s="22" t="s">
        <v>84</v>
      </c>
      <c r="AY90" s="22" t="s">
        <v>143</v>
      </c>
      <c r="BE90" s="150">
        <f>IF(N90="základní",J90,0)</f>
        <v>0</v>
      </c>
      <c r="BF90" s="150">
        <f>IF(N90="snížená",J90,0)</f>
        <v>0</v>
      </c>
      <c r="BG90" s="150">
        <f>IF(N90="zákl. přenesená",J90,0)</f>
        <v>0</v>
      </c>
      <c r="BH90" s="150">
        <f>IF(N90="sníž. přenesená",J90,0)</f>
        <v>0</v>
      </c>
      <c r="BI90" s="150">
        <f>IF(N90="nulová",J90,0)</f>
        <v>0</v>
      </c>
      <c r="BJ90" s="22" t="s">
        <v>82</v>
      </c>
      <c r="BK90" s="150">
        <f>ROUND(I90*H90,2)</f>
        <v>0</v>
      </c>
      <c r="BL90" s="22" t="s">
        <v>243</v>
      </c>
      <c r="BM90" s="22" t="s">
        <v>806</v>
      </c>
    </row>
    <row r="91" spans="2:65" s="1" customFormat="1" ht="16.5" customHeight="1">
      <c r="B91" s="139"/>
      <c r="C91" s="140" t="s">
        <v>152</v>
      </c>
      <c r="D91" s="140" t="s">
        <v>146</v>
      </c>
      <c r="E91" s="141" t="s">
        <v>675</v>
      </c>
      <c r="F91" s="142" t="s">
        <v>807</v>
      </c>
      <c r="G91" s="143" t="s">
        <v>263</v>
      </c>
      <c r="H91" s="144">
        <v>1</v>
      </c>
      <c r="I91" s="145"/>
      <c r="J91" s="145">
        <v>0</v>
      </c>
      <c r="K91" s="142" t="s">
        <v>803</v>
      </c>
      <c r="L91" s="36"/>
      <c r="M91" s="146" t="s">
        <v>5</v>
      </c>
      <c r="N91" s="147" t="s">
        <v>45</v>
      </c>
      <c r="O91" s="148">
        <v>0</v>
      </c>
      <c r="P91" s="148">
        <f>O91*H91</f>
        <v>0</v>
      </c>
      <c r="Q91" s="148">
        <v>0</v>
      </c>
      <c r="R91" s="148">
        <f>Q91*H91</f>
        <v>0</v>
      </c>
      <c r="S91" s="148">
        <v>0</v>
      </c>
      <c r="T91" s="149">
        <f>S91*H91</f>
        <v>0</v>
      </c>
      <c r="AR91" s="22" t="s">
        <v>243</v>
      </c>
      <c r="AT91" s="22" t="s">
        <v>146</v>
      </c>
      <c r="AU91" s="22" t="s">
        <v>84</v>
      </c>
      <c r="AY91" s="22" t="s">
        <v>143</v>
      </c>
      <c r="BE91" s="150">
        <f>IF(N91="základní",J91,0)</f>
        <v>0</v>
      </c>
      <c r="BF91" s="150">
        <f>IF(N91="snížená",J91,0)</f>
        <v>0</v>
      </c>
      <c r="BG91" s="150">
        <f>IF(N91="zákl. přenesená",J91,0)</f>
        <v>0</v>
      </c>
      <c r="BH91" s="150">
        <f>IF(N91="sníž. přenesená",J91,0)</f>
        <v>0</v>
      </c>
      <c r="BI91" s="150">
        <f>IF(N91="nulová",J91,0)</f>
        <v>0</v>
      </c>
      <c r="BJ91" s="22" t="s">
        <v>82</v>
      </c>
      <c r="BK91" s="150">
        <f>ROUND(I91*H91,2)</f>
        <v>0</v>
      </c>
      <c r="BL91" s="22" t="s">
        <v>243</v>
      </c>
      <c r="BM91" s="22" t="s">
        <v>808</v>
      </c>
    </row>
    <row r="92" spans="2:65" s="1" customFormat="1" ht="16.5" customHeight="1">
      <c r="B92" s="139"/>
      <c r="C92" s="140" t="s">
        <v>151</v>
      </c>
      <c r="D92" s="140" t="s">
        <v>146</v>
      </c>
      <c r="E92" s="141" t="s">
        <v>676</v>
      </c>
      <c r="F92" s="142" t="s">
        <v>809</v>
      </c>
      <c r="G92" s="143" t="s">
        <v>163</v>
      </c>
      <c r="H92" s="144">
        <v>550</v>
      </c>
      <c r="I92" s="145"/>
      <c r="J92" s="145">
        <v>0</v>
      </c>
      <c r="K92" s="142" t="s">
        <v>803</v>
      </c>
      <c r="L92" s="36"/>
      <c r="M92" s="146" t="s">
        <v>5</v>
      </c>
      <c r="N92" s="147" t="s">
        <v>45</v>
      </c>
      <c r="O92" s="148">
        <v>0</v>
      </c>
      <c r="P92" s="148">
        <f>O92*H92</f>
        <v>0</v>
      </c>
      <c r="Q92" s="148">
        <v>0</v>
      </c>
      <c r="R92" s="148">
        <f>Q92*H92</f>
        <v>0</v>
      </c>
      <c r="S92" s="148">
        <v>0</v>
      </c>
      <c r="T92" s="149">
        <f>S92*H92</f>
        <v>0</v>
      </c>
      <c r="AR92" s="22" t="s">
        <v>243</v>
      </c>
      <c r="AT92" s="22" t="s">
        <v>146</v>
      </c>
      <c r="AU92" s="22" t="s">
        <v>84</v>
      </c>
      <c r="AY92" s="22" t="s">
        <v>143</v>
      </c>
      <c r="BE92" s="150">
        <f>IF(N92="základní",J92,0)</f>
        <v>0</v>
      </c>
      <c r="BF92" s="150">
        <f>IF(N92="snížená",J92,0)</f>
        <v>0</v>
      </c>
      <c r="BG92" s="150">
        <f>IF(N92="zákl. přenesená",J92,0)</f>
        <v>0</v>
      </c>
      <c r="BH92" s="150">
        <f>IF(N92="sníž. přenesená",J92,0)</f>
        <v>0</v>
      </c>
      <c r="BI92" s="150">
        <f>IF(N92="nulová",J92,0)</f>
        <v>0</v>
      </c>
      <c r="BJ92" s="22" t="s">
        <v>82</v>
      </c>
      <c r="BK92" s="150">
        <f>ROUND(I92*H92,2)</f>
        <v>0</v>
      </c>
      <c r="BL92" s="22" t="s">
        <v>243</v>
      </c>
      <c r="BM92" s="22" t="s">
        <v>810</v>
      </c>
    </row>
    <row r="93" spans="2:65" s="10" customFormat="1" ht="29.85" customHeight="1">
      <c r="B93" s="128"/>
      <c r="D93" s="129" t="s">
        <v>73</v>
      </c>
      <c r="E93" s="137" t="s">
        <v>84</v>
      </c>
      <c r="F93" s="137" t="s">
        <v>811</v>
      </c>
      <c r="J93" s="138">
        <f>J94+J95+J96+J97+J98+J99+J100+J101+J102</f>
        <v>0</v>
      </c>
      <c r="L93" s="128"/>
      <c r="M93" s="132"/>
      <c r="P93" s="133">
        <f>SUM(P94:P102)</f>
        <v>0</v>
      </c>
      <c r="R93" s="133">
        <f>SUM(R94:R102)</f>
        <v>0</v>
      </c>
      <c r="T93" s="134">
        <f>SUM(T94:T102)</f>
        <v>0</v>
      </c>
      <c r="AR93" s="129" t="s">
        <v>84</v>
      </c>
      <c r="AT93" s="135" t="s">
        <v>73</v>
      </c>
      <c r="AU93" s="135" t="s">
        <v>82</v>
      </c>
      <c r="AY93" s="129" t="s">
        <v>143</v>
      </c>
      <c r="BK93" s="136">
        <f>SUM(BK94:BK102)</f>
        <v>0</v>
      </c>
    </row>
    <row r="94" spans="2:65" s="1" customFormat="1" ht="16.5" customHeight="1">
      <c r="B94" s="139"/>
      <c r="C94" s="140" t="s">
        <v>173</v>
      </c>
      <c r="D94" s="140" t="s">
        <v>146</v>
      </c>
      <c r="E94" s="141" t="s">
        <v>760</v>
      </c>
      <c r="F94" s="142" t="s">
        <v>812</v>
      </c>
      <c r="G94" s="143" t="s">
        <v>263</v>
      </c>
      <c r="H94" s="144">
        <v>20</v>
      </c>
      <c r="I94" s="145"/>
      <c r="J94" s="145">
        <v>0</v>
      </c>
      <c r="K94" s="142" t="s">
        <v>803</v>
      </c>
      <c r="L94" s="36"/>
      <c r="M94" s="146" t="s">
        <v>5</v>
      </c>
      <c r="N94" s="147" t="s">
        <v>45</v>
      </c>
      <c r="O94" s="148">
        <v>0</v>
      </c>
      <c r="P94" s="148">
        <f t="shared" ref="P94:P102" si="0">O94*H94</f>
        <v>0</v>
      </c>
      <c r="Q94" s="148">
        <v>0</v>
      </c>
      <c r="R94" s="148">
        <f t="shared" ref="R94:R102" si="1">Q94*H94</f>
        <v>0</v>
      </c>
      <c r="S94" s="148">
        <v>0</v>
      </c>
      <c r="T94" s="149">
        <f t="shared" ref="T94:T102" si="2">S94*H94</f>
        <v>0</v>
      </c>
      <c r="AR94" s="22" t="s">
        <v>243</v>
      </c>
      <c r="AT94" s="22" t="s">
        <v>146</v>
      </c>
      <c r="AU94" s="22" t="s">
        <v>84</v>
      </c>
      <c r="AY94" s="22" t="s">
        <v>143</v>
      </c>
      <c r="BE94" s="150">
        <f t="shared" ref="BE94:BE102" si="3">IF(N94="základní",J94,0)</f>
        <v>0</v>
      </c>
      <c r="BF94" s="150">
        <f t="shared" ref="BF94:BF102" si="4">IF(N94="snížená",J94,0)</f>
        <v>0</v>
      </c>
      <c r="BG94" s="150">
        <f t="shared" ref="BG94:BG102" si="5">IF(N94="zákl. přenesená",J94,0)</f>
        <v>0</v>
      </c>
      <c r="BH94" s="150">
        <f t="shared" ref="BH94:BH102" si="6">IF(N94="sníž. přenesená",J94,0)</f>
        <v>0</v>
      </c>
      <c r="BI94" s="150">
        <f t="shared" ref="BI94:BI102" si="7">IF(N94="nulová",J94,0)</f>
        <v>0</v>
      </c>
      <c r="BJ94" s="22" t="s">
        <v>82</v>
      </c>
      <c r="BK94" s="150">
        <f t="shared" ref="BK94:BK102" si="8">ROUND(I94*H94,2)</f>
        <v>0</v>
      </c>
      <c r="BL94" s="22" t="s">
        <v>243</v>
      </c>
      <c r="BM94" s="22" t="s">
        <v>813</v>
      </c>
    </row>
    <row r="95" spans="2:65" s="1" customFormat="1" ht="16.5" customHeight="1">
      <c r="B95" s="139"/>
      <c r="C95" s="140" t="s">
        <v>180</v>
      </c>
      <c r="D95" s="140" t="s">
        <v>146</v>
      </c>
      <c r="E95" s="141" t="s">
        <v>761</v>
      </c>
      <c r="F95" s="142" t="s">
        <v>814</v>
      </c>
      <c r="G95" s="143" t="s">
        <v>263</v>
      </c>
      <c r="H95" s="144">
        <v>14</v>
      </c>
      <c r="I95" s="145"/>
      <c r="J95" s="145">
        <v>0</v>
      </c>
      <c r="K95" s="142" t="s">
        <v>803</v>
      </c>
      <c r="L95" s="36"/>
      <c r="M95" s="146" t="s">
        <v>5</v>
      </c>
      <c r="N95" s="147" t="s">
        <v>45</v>
      </c>
      <c r="O95" s="148">
        <v>0</v>
      </c>
      <c r="P95" s="148">
        <f t="shared" si="0"/>
        <v>0</v>
      </c>
      <c r="Q95" s="148">
        <v>0</v>
      </c>
      <c r="R95" s="148">
        <f t="shared" si="1"/>
        <v>0</v>
      </c>
      <c r="S95" s="148">
        <v>0</v>
      </c>
      <c r="T95" s="149">
        <f t="shared" si="2"/>
        <v>0</v>
      </c>
      <c r="AR95" s="22" t="s">
        <v>243</v>
      </c>
      <c r="AT95" s="22" t="s">
        <v>146</v>
      </c>
      <c r="AU95" s="22" t="s">
        <v>84</v>
      </c>
      <c r="AY95" s="22" t="s">
        <v>143</v>
      </c>
      <c r="BE95" s="150">
        <f t="shared" si="3"/>
        <v>0</v>
      </c>
      <c r="BF95" s="150">
        <f t="shared" si="4"/>
        <v>0</v>
      </c>
      <c r="BG95" s="150">
        <f t="shared" si="5"/>
        <v>0</v>
      </c>
      <c r="BH95" s="150">
        <f t="shared" si="6"/>
        <v>0</v>
      </c>
      <c r="BI95" s="150">
        <f t="shared" si="7"/>
        <v>0</v>
      </c>
      <c r="BJ95" s="22" t="s">
        <v>82</v>
      </c>
      <c r="BK95" s="150">
        <f t="shared" si="8"/>
        <v>0</v>
      </c>
      <c r="BL95" s="22" t="s">
        <v>243</v>
      </c>
      <c r="BM95" s="22" t="s">
        <v>815</v>
      </c>
    </row>
    <row r="96" spans="2:65" s="1" customFormat="1" ht="16.5" customHeight="1">
      <c r="B96" s="139"/>
      <c r="C96" s="140" t="s">
        <v>186</v>
      </c>
      <c r="D96" s="140" t="s">
        <v>146</v>
      </c>
      <c r="E96" s="141" t="s">
        <v>762</v>
      </c>
      <c r="F96" s="142" t="s">
        <v>816</v>
      </c>
      <c r="G96" s="143" t="s">
        <v>263</v>
      </c>
      <c r="H96" s="144">
        <v>34</v>
      </c>
      <c r="I96" s="145"/>
      <c r="J96" s="145">
        <v>0</v>
      </c>
      <c r="K96" s="142" t="s">
        <v>803</v>
      </c>
      <c r="L96" s="36"/>
      <c r="M96" s="146" t="s">
        <v>5</v>
      </c>
      <c r="N96" s="147" t="s">
        <v>45</v>
      </c>
      <c r="O96" s="148">
        <v>0</v>
      </c>
      <c r="P96" s="148">
        <f t="shared" si="0"/>
        <v>0</v>
      </c>
      <c r="Q96" s="148">
        <v>0</v>
      </c>
      <c r="R96" s="148">
        <f t="shared" si="1"/>
        <v>0</v>
      </c>
      <c r="S96" s="148">
        <v>0</v>
      </c>
      <c r="T96" s="149">
        <f t="shared" si="2"/>
        <v>0</v>
      </c>
      <c r="AR96" s="22" t="s">
        <v>243</v>
      </c>
      <c r="AT96" s="22" t="s">
        <v>146</v>
      </c>
      <c r="AU96" s="22" t="s">
        <v>84</v>
      </c>
      <c r="AY96" s="22" t="s">
        <v>143</v>
      </c>
      <c r="BE96" s="150">
        <f t="shared" si="3"/>
        <v>0</v>
      </c>
      <c r="BF96" s="150">
        <f t="shared" si="4"/>
        <v>0</v>
      </c>
      <c r="BG96" s="150">
        <f t="shared" si="5"/>
        <v>0</v>
      </c>
      <c r="BH96" s="150">
        <f t="shared" si="6"/>
        <v>0</v>
      </c>
      <c r="BI96" s="150">
        <f t="shared" si="7"/>
        <v>0</v>
      </c>
      <c r="BJ96" s="22" t="s">
        <v>82</v>
      </c>
      <c r="BK96" s="150">
        <f t="shared" si="8"/>
        <v>0</v>
      </c>
      <c r="BL96" s="22" t="s">
        <v>243</v>
      </c>
      <c r="BM96" s="22" t="s">
        <v>817</v>
      </c>
    </row>
    <row r="97" spans="2:65" s="1" customFormat="1" ht="16.5" customHeight="1">
      <c r="B97" s="139"/>
      <c r="C97" s="140" t="s">
        <v>195</v>
      </c>
      <c r="D97" s="140" t="s">
        <v>146</v>
      </c>
      <c r="E97" s="141" t="s">
        <v>763</v>
      </c>
      <c r="F97" s="142" t="s">
        <v>818</v>
      </c>
      <c r="G97" s="143" t="s">
        <v>263</v>
      </c>
      <c r="H97" s="144">
        <v>2</v>
      </c>
      <c r="I97" s="145"/>
      <c r="J97" s="145">
        <v>0</v>
      </c>
      <c r="K97" s="142" t="s">
        <v>803</v>
      </c>
      <c r="L97" s="36"/>
      <c r="M97" s="146" t="s">
        <v>5</v>
      </c>
      <c r="N97" s="147" t="s">
        <v>45</v>
      </c>
      <c r="O97" s="148">
        <v>0</v>
      </c>
      <c r="P97" s="148">
        <f t="shared" si="0"/>
        <v>0</v>
      </c>
      <c r="Q97" s="148">
        <v>0</v>
      </c>
      <c r="R97" s="148">
        <f t="shared" si="1"/>
        <v>0</v>
      </c>
      <c r="S97" s="148">
        <v>0</v>
      </c>
      <c r="T97" s="149">
        <f t="shared" si="2"/>
        <v>0</v>
      </c>
      <c r="AR97" s="22" t="s">
        <v>243</v>
      </c>
      <c r="AT97" s="22" t="s">
        <v>146</v>
      </c>
      <c r="AU97" s="22" t="s">
        <v>84</v>
      </c>
      <c r="AY97" s="22" t="s">
        <v>143</v>
      </c>
      <c r="BE97" s="150">
        <f t="shared" si="3"/>
        <v>0</v>
      </c>
      <c r="BF97" s="150">
        <f t="shared" si="4"/>
        <v>0</v>
      </c>
      <c r="BG97" s="150">
        <f t="shared" si="5"/>
        <v>0</v>
      </c>
      <c r="BH97" s="150">
        <f t="shared" si="6"/>
        <v>0</v>
      </c>
      <c r="BI97" s="150">
        <f t="shared" si="7"/>
        <v>0</v>
      </c>
      <c r="BJ97" s="22" t="s">
        <v>82</v>
      </c>
      <c r="BK97" s="150">
        <f t="shared" si="8"/>
        <v>0</v>
      </c>
      <c r="BL97" s="22" t="s">
        <v>243</v>
      </c>
      <c r="BM97" s="22" t="s">
        <v>819</v>
      </c>
    </row>
    <row r="98" spans="2:65" s="1" customFormat="1" ht="16.5" customHeight="1">
      <c r="B98" s="139"/>
      <c r="C98" s="140" t="s">
        <v>201</v>
      </c>
      <c r="D98" s="140" t="s">
        <v>146</v>
      </c>
      <c r="E98" s="141" t="s">
        <v>820</v>
      </c>
      <c r="F98" s="142" t="s">
        <v>821</v>
      </c>
      <c r="G98" s="143" t="s">
        <v>263</v>
      </c>
      <c r="H98" s="144">
        <v>4</v>
      </c>
      <c r="I98" s="145"/>
      <c r="J98" s="145">
        <v>0</v>
      </c>
      <c r="K98" s="142" t="s">
        <v>803</v>
      </c>
      <c r="L98" s="36"/>
      <c r="M98" s="146" t="s">
        <v>5</v>
      </c>
      <c r="N98" s="147" t="s">
        <v>45</v>
      </c>
      <c r="O98" s="148">
        <v>0</v>
      </c>
      <c r="P98" s="148">
        <f t="shared" si="0"/>
        <v>0</v>
      </c>
      <c r="Q98" s="148">
        <v>0</v>
      </c>
      <c r="R98" s="148">
        <f t="shared" si="1"/>
        <v>0</v>
      </c>
      <c r="S98" s="148">
        <v>0</v>
      </c>
      <c r="T98" s="149">
        <f t="shared" si="2"/>
        <v>0</v>
      </c>
      <c r="AR98" s="22" t="s">
        <v>243</v>
      </c>
      <c r="AT98" s="22" t="s">
        <v>146</v>
      </c>
      <c r="AU98" s="22" t="s">
        <v>84</v>
      </c>
      <c r="AY98" s="22" t="s">
        <v>143</v>
      </c>
      <c r="BE98" s="150">
        <f t="shared" si="3"/>
        <v>0</v>
      </c>
      <c r="BF98" s="150">
        <f t="shared" si="4"/>
        <v>0</v>
      </c>
      <c r="BG98" s="150">
        <f t="shared" si="5"/>
        <v>0</v>
      </c>
      <c r="BH98" s="150">
        <f t="shared" si="6"/>
        <v>0</v>
      </c>
      <c r="BI98" s="150">
        <f t="shared" si="7"/>
        <v>0</v>
      </c>
      <c r="BJ98" s="22" t="s">
        <v>82</v>
      </c>
      <c r="BK98" s="150">
        <f t="shared" si="8"/>
        <v>0</v>
      </c>
      <c r="BL98" s="22" t="s">
        <v>243</v>
      </c>
      <c r="BM98" s="22" t="s">
        <v>822</v>
      </c>
    </row>
    <row r="99" spans="2:65" s="1" customFormat="1" ht="16.5" customHeight="1">
      <c r="B99" s="139"/>
      <c r="C99" s="140" t="s">
        <v>145</v>
      </c>
      <c r="D99" s="140" t="s">
        <v>146</v>
      </c>
      <c r="E99" s="141" t="s">
        <v>823</v>
      </c>
      <c r="F99" s="142" t="s">
        <v>824</v>
      </c>
      <c r="G99" s="143" t="s">
        <v>263</v>
      </c>
      <c r="H99" s="144">
        <v>6</v>
      </c>
      <c r="I99" s="145"/>
      <c r="J99" s="145">
        <v>0</v>
      </c>
      <c r="K99" s="142" t="s">
        <v>803</v>
      </c>
      <c r="L99" s="36"/>
      <c r="M99" s="146" t="s">
        <v>5</v>
      </c>
      <c r="N99" s="147" t="s">
        <v>45</v>
      </c>
      <c r="O99" s="148">
        <v>0</v>
      </c>
      <c r="P99" s="148">
        <f t="shared" si="0"/>
        <v>0</v>
      </c>
      <c r="Q99" s="148">
        <v>0</v>
      </c>
      <c r="R99" s="148">
        <f t="shared" si="1"/>
        <v>0</v>
      </c>
      <c r="S99" s="148">
        <v>0</v>
      </c>
      <c r="T99" s="149">
        <f t="shared" si="2"/>
        <v>0</v>
      </c>
      <c r="AR99" s="22" t="s">
        <v>243</v>
      </c>
      <c r="AT99" s="22" t="s">
        <v>146</v>
      </c>
      <c r="AU99" s="22" t="s">
        <v>84</v>
      </c>
      <c r="AY99" s="22" t="s">
        <v>143</v>
      </c>
      <c r="BE99" s="150">
        <f t="shared" si="3"/>
        <v>0</v>
      </c>
      <c r="BF99" s="150">
        <f t="shared" si="4"/>
        <v>0</v>
      </c>
      <c r="BG99" s="150">
        <f t="shared" si="5"/>
        <v>0</v>
      </c>
      <c r="BH99" s="150">
        <f t="shared" si="6"/>
        <v>0</v>
      </c>
      <c r="BI99" s="150">
        <f t="shared" si="7"/>
        <v>0</v>
      </c>
      <c r="BJ99" s="22" t="s">
        <v>82</v>
      </c>
      <c r="BK99" s="150">
        <f t="shared" si="8"/>
        <v>0</v>
      </c>
      <c r="BL99" s="22" t="s">
        <v>243</v>
      </c>
      <c r="BM99" s="22" t="s">
        <v>825</v>
      </c>
    </row>
    <row r="100" spans="2:65" s="1" customFormat="1" ht="16.5" customHeight="1">
      <c r="B100" s="139"/>
      <c r="C100" s="140" t="s">
        <v>214</v>
      </c>
      <c r="D100" s="140" t="s">
        <v>146</v>
      </c>
      <c r="E100" s="141" t="s">
        <v>826</v>
      </c>
      <c r="F100" s="142" t="s">
        <v>827</v>
      </c>
      <c r="G100" s="143" t="s">
        <v>263</v>
      </c>
      <c r="H100" s="144">
        <v>6</v>
      </c>
      <c r="I100" s="145"/>
      <c r="J100" s="145">
        <v>0</v>
      </c>
      <c r="K100" s="142" t="s">
        <v>803</v>
      </c>
      <c r="L100" s="36"/>
      <c r="M100" s="146" t="s">
        <v>5</v>
      </c>
      <c r="N100" s="147" t="s">
        <v>45</v>
      </c>
      <c r="O100" s="148">
        <v>0</v>
      </c>
      <c r="P100" s="148">
        <f t="shared" si="0"/>
        <v>0</v>
      </c>
      <c r="Q100" s="148">
        <v>0</v>
      </c>
      <c r="R100" s="148">
        <f t="shared" si="1"/>
        <v>0</v>
      </c>
      <c r="S100" s="148">
        <v>0</v>
      </c>
      <c r="T100" s="149">
        <f t="shared" si="2"/>
        <v>0</v>
      </c>
      <c r="AR100" s="22" t="s">
        <v>243</v>
      </c>
      <c r="AT100" s="22" t="s">
        <v>146</v>
      </c>
      <c r="AU100" s="22" t="s">
        <v>84</v>
      </c>
      <c r="AY100" s="22" t="s">
        <v>143</v>
      </c>
      <c r="BE100" s="150">
        <f t="shared" si="3"/>
        <v>0</v>
      </c>
      <c r="BF100" s="150">
        <f t="shared" si="4"/>
        <v>0</v>
      </c>
      <c r="BG100" s="150">
        <f t="shared" si="5"/>
        <v>0</v>
      </c>
      <c r="BH100" s="150">
        <f t="shared" si="6"/>
        <v>0</v>
      </c>
      <c r="BI100" s="150">
        <f t="shared" si="7"/>
        <v>0</v>
      </c>
      <c r="BJ100" s="22" t="s">
        <v>82</v>
      </c>
      <c r="BK100" s="150">
        <f t="shared" si="8"/>
        <v>0</v>
      </c>
      <c r="BL100" s="22" t="s">
        <v>243</v>
      </c>
      <c r="BM100" s="22" t="s">
        <v>828</v>
      </c>
    </row>
    <row r="101" spans="2:65" s="1" customFormat="1" ht="16.5" customHeight="1">
      <c r="B101" s="139"/>
      <c r="C101" s="140" t="s">
        <v>220</v>
      </c>
      <c r="D101" s="140" t="s">
        <v>146</v>
      </c>
      <c r="E101" s="141" t="s">
        <v>829</v>
      </c>
      <c r="F101" s="142" t="s">
        <v>830</v>
      </c>
      <c r="G101" s="143" t="s">
        <v>263</v>
      </c>
      <c r="H101" s="144">
        <v>1</v>
      </c>
      <c r="I101" s="145"/>
      <c r="J101" s="145">
        <v>0</v>
      </c>
      <c r="K101" s="142" t="s">
        <v>803</v>
      </c>
      <c r="L101" s="36"/>
      <c r="M101" s="146" t="s">
        <v>5</v>
      </c>
      <c r="N101" s="147" t="s">
        <v>45</v>
      </c>
      <c r="O101" s="148">
        <v>0</v>
      </c>
      <c r="P101" s="148">
        <f t="shared" si="0"/>
        <v>0</v>
      </c>
      <c r="Q101" s="148">
        <v>0</v>
      </c>
      <c r="R101" s="148">
        <f t="shared" si="1"/>
        <v>0</v>
      </c>
      <c r="S101" s="148">
        <v>0</v>
      </c>
      <c r="T101" s="149">
        <f t="shared" si="2"/>
        <v>0</v>
      </c>
      <c r="AR101" s="22" t="s">
        <v>243</v>
      </c>
      <c r="AT101" s="22" t="s">
        <v>146</v>
      </c>
      <c r="AU101" s="22" t="s">
        <v>84</v>
      </c>
      <c r="AY101" s="22" t="s">
        <v>143</v>
      </c>
      <c r="BE101" s="150">
        <f t="shared" si="3"/>
        <v>0</v>
      </c>
      <c r="BF101" s="150">
        <f t="shared" si="4"/>
        <v>0</v>
      </c>
      <c r="BG101" s="150">
        <f t="shared" si="5"/>
        <v>0</v>
      </c>
      <c r="BH101" s="150">
        <f t="shared" si="6"/>
        <v>0</v>
      </c>
      <c r="BI101" s="150">
        <f t="shared" si="7"/>
        <v>0</v>
      </c>
      <c r="BJ101" s="22" t="s">
        <v>82</v>
      </c>
      <c r="BK101" s="150">
        <f t="shared" si="8"/>
        <v>0</v>
      </c>
      <c r="BL101" s="22" t="s">
        <v>243</v>
      </c>
      <c r="BM101" s="22" t="s">
        <v>831</v>
      </c>
    </row>
    <row r="102" spans="2:65" s="1" customFormat="1" ht="16.5" customHeight="1">
      <c r="B102" s="139"/>
      <c r="C102" s="140" t="s">
        <v>224</v>
      </c>
      <c r="D102" s="140" t="s">
        <v>146</v>
      </c>
      <c r="E102" s="141" t="s">
        <v>832</v>
      </c>
      <c r="F102" s="142" t="s">
        <v>833</v>
      </c>
      <c r="G102" s="143" t="s">
        <v>263</v>
      </c>
      <c r="H102" s="144">
        <v>1</v>
      </c>
      <c r="I102" s="145"/>
      <c r="J102" s="145">
        <v>0</v>
      </c>
      <c r="K102" s="142" t="s">
        <v>803</v>
      </c>
      <c r="L102" s="36"/>
      <c r="M102" s="146" t="s">
        <v>5</v>
      </c>
      <c r="N102" s="147" t="s">
        <v>45</v>
      </c>
      <c r="O102" s="148">
        <v>0</v>
      </c>
      <c r="P102" s="148">
        <f t="shared" si="0"/>
        <v>0</v>
      </c>
      <c r="Q102" s="148">
        <v>0</v>
      </c>
      <c r="R102" s="148">
        <f t="shared" si="1"/>
        <v>0</v>
      </c>
      <c r="S102" s="148">
        <v>0</v>
      </c>
      <c r="T102" s="149">
        <f t="shared" si="2"/>
        <v>0</v>
      </c>
      <c r="AR102" s="22" t="s">
        <v>243</v>
      </c>
      <c r="AT102" s="22" t="s">
        <v>146</v>
      </c>
      <c r="AU102" s="22" t="s">
        <v>84</v>
      </c>
      <c r="AY102" s="22" t="s">
        <v>143</v>
      </c>
      <c r="BE102" s="150">
        <f t="shared" si="3"/>
        <v>0</v>
      </c>
      <c r="BF102" s="150">
        <f t="shared" si="4"/>
        <v>0</v>
      </c>
      <c r="BG102" s="150">
        <f t="shared" si="5"/>
        <v>0</v>
      </c>
      <c r="BH102" s="150">
        <f t="shared" si="6"/>
        <v>0</v>
      </c>
      <c r="BI102" s="150">
        <f t="shared" si="7"/>
        <v>0</v>
      </c>
      <c r="BJ102" s="22" t="s">
        <v>82</v>
      </c>
      <c r="BK102" s="150">
        <f t="shared" si="8"/>
        <v>0</v>
      </c>
      <c r="BL102" s="22" t="s">
        <v>243</v>
      </c>
      <c r="BM102" s="22" t="s">
        <v>834</v>
      </c>
    </row>
    <row r="103" spans="2:65" s="10" customFormat="1" ht="29.85" customHeight="1">
      <c r="B103" s="128"/>
      <c r="D103" s="129" t="s">
        <v>73</v>
      </c>
      <c r="E103" s="137" t="s">
        <v>152</v>
      </c>
      <c r="F103" s="137" t="s">
        <v>835</v>
      </c>
      <c r="J103" s="138">
        <f>J104+J105+J106+J107+J108+J109+J110+J111+J112+J113+J114</f>
        <v>0</v>
      </c>
      <c r="L103" s="128"/>
      <c r="M103" s="132"/>
      <c r="P103" s="133">
        <f>SUM(P104:P114)</f>
        <v>0</v>
      </c>
      <c r="R103" s="133">
        <f>SUM(R104:R114)</f>
        <v>0</v>
      </c>
      <c r="T103" s="134">
        <f>SUM(T104:T114)</f>
        <v>0</v>
      </c>
      <c r="AR103" s="129" t="s">
        <v>84</v>
      </c>
      <c r="AT103" s="135" t="s">
        <v>73</v>
      </c>
      <c r="AU103" s="135" t="s">
        <v>82</v>
      </c>
      <c r="AY103" s="129" t="s">
        <v>143</v>
      </c>
      <c r="BK103" s="136">
        <f>SUM(BK104:BK114)</f>
        <v>0</v>
      </c>
    </row>
    <row r="104" spans="2:65" s="1" customFormat="1" ht="16.5" customHeight="1">
      <c r="B104" s="139"/>
      <c r="C104" s="140" t="s">
        <v>231</v>
      </c>
      <c r="D104" s="140" t="s">
        <v>146</v>
      </c>
      <c r="E104" s="141" t="s">
        <v>836</v>
      </c>
      <c r="F104" s="142" t="s">
        <v>837</v>
      </c>
      <c r="G104" s="143" t="s">
        <v>263</v>
      </c>
      <c r="H104" s="144">
        <v>55</v>
      </c>
      <c r="I104" s="145"/>
      <c r="J104" s="145">
        <v>0</v>
      </c>
      <c r="K104" s="142" t="s">
        <v>803</v>
      </c>
      <c r="L104" s="36"/>
      <c r="M104" s="146" t="s">
        <v>5</v>
      </c>
      <c r="N104" s="147" t="s">
        <v>45</v>
      </c>
      <c r="O104" s="148">
        <v>0</v>
      </c>
      <c r="P104" s="148">
        <f t="shared" ref="P104:P114" si="9">O104*H104</f>
        <v>0</v>
      </c>
      <c r="Q104" s="148">
        <v>0</v>
      </c>
      <c r="R104" s="148">
        <f t="shared" ref="R104:R114" si="10">Q104*H104</f>
        <v>0</v>
      </c>
      <c r="S104" s="148">
        <v>0</v>
      </c>
      <c r="T104" s="149">
        <f t="shared" ref="T104:T114" si="11">S104*H104</f>
        <v>0</v>
      </c>
      <c r="AR104" s="22" t="s">
        <v>243</v>
      </c>
      <c r="AT104" s="22" t="s">
        <v>146</v>
      </c>
      <c r="AU104" s="22" t="s">
        <v>84</v>
      </c>
      <c r="AY104" s="22" t="s">
        <v>143</v>
      </c>
      <c r="BE104" s="150">
        <f t="shared" ref="BE104:BE114" si="12">IF(N104="základní",J104,0)</f>
        <v>0</v>
      </c>
      <c r="BF104" s="150">
        <f t="shared" ref="BF104:BF114" si="13">IF(N104="snížená",J104,0)</f>
        <v>0</v>
      </c>
      <c r="BG104" s="150">
        <f t="shared" ref="BG104:BG114" si="14">IF(N104="zákl. přenesená",J104,0)</f>
        <v>0</v>
      </c>
      <c r="BH104" s="150">
        <f t="shared" ref="BH104:BH114" si="15">IF(N104="sníž. přenesená",J104,0)</f>
        <v>0</v>
      </c>
      <c r="BI104" s="150">
        <f t="shared" ref="BI104:BI114" si="16">IF(N104="nulová",J104,0)</f>
        <v>0</v>
      </c>
      <c r="BJ104" s="22" t="s">
        <v>82</v>
      </c>
      <c r="BK104" s="150">
        <f t="shared" ref="BK104:BK114" si="17">ROUND(I104*H104,2)</f>
        <v>0</v>
      </c>
      <c r="BL104" s="22" t="s">
        <v>243</v>
      </c>
      <c r="BM104" s="22" t="s">
        <v>838</v>
      </c>
    </row>
    <row r="105" spans="2:65" s="1" customFormat="1" ht="16.5" customHeight="1">
      <c r="B105" s="139"/>
      <c r="C105" s="140" t="s">
        <v>11</v>
      </c>
      <c r="D105" s="140" t="s">
        <v>146</v>
      </c>
      <c r="E105" s="141" t="s">
        <v>839</v>
      </c>
      <c r="F105" s="142" t="s">
        <v>840</v>
      </c>
      <c r="G105" s="143" t="s">
        <v>263</v>
      </c>
      <c r="H105" s="144">
        <v>8</v>
      </c>
      <c r="I105" s="145"/>
      <c r="J105" s="145">
        <v>0</v>
      </c>
      <c r="K105" s="142" t="s">
        <v>803</v>
      </c>
      <c r="L105" s="36"/>
      <c r="M105" s="146" t="s">
        <v>5</v>
      </c>
      <c r="N105" s="147" t="s">
        <v>45</v>
      </c>
      <c r="O105" s="148">
        <v>0</v>
      </c>
      <c r="P105" s="148">
        <f t="shared" si="9"/>
        <v>0</v>
      </c>
      <c r="Q105" s="148">
        <v>0</v>
      </c>
      <c r="R105" s="148">
        <f t="shared" si="10"/>
        <v>0</v>
      </c>
      <c r="S105" s="148">
        <v>0</v>
      </c>
      <c r="T105" s="149">
        <f t="shared" si="11"/>
        <v>0</v>
      </c>
      <c r="AR105" s="22" t="s">
        <v>243</v>
      </c>
      <c r="AT105" s="22" t="s">
        <v>146</v>
      </c>
      <c r="AU105" s="22" t="s">
        <v>84</v>
      </c>
      <c r="AY105" s="22" t="s">
        <v>143</v>
      </c>
      <c r="BE105" s="150">
        <f t="shared" si="12"/>
        <v>0</v>
      </c>
      <c r="BF105" s="150">
        <f t="shared" si="13"/>
        <v>0</v>
      </c>
      <c r="BG105" s="150">
        <f t="shared" si="14"/>
        <v>0</v>
      </c>
      <c r="BH105" s="150">
        <f t="shared" si="15"/>
        <v>0</v>
      </c>
      <c r="BI105" s="150">
        <f t="shared" si="16"/>
        <v>0</v>
      </c>
      <c r="BJ105" s="22" t="s">
        <v>82</v>
      </c>
      <c r="BK105" s="150">
        <f t="shared" si="17"/>
        <v>0</v>
      </c>
      <c r="BL105" s="22" t="s">
        <v>243</v>
      </c>
      <c r="BM105" s="22" t="s">
        <v>841</v>
      </c>
    </row>
    <row r="106" spans="2:65" s="1" customFormat="1" ht="16.5" customHeight="1">
      <c r="B106" s="139"/>
      <c r="C106" s="140" t="s">
        <v>243</v>
      </c>
      <c r="D106" s="140" t="s">
        <v>146</v>
      </c>
      <c r="E106" s="141" t="s">
        <v>842</v>
      </c>
      <c r="F106" s="142" t="s">
        <v>843</v>
      </c>
      <c r="G106" s="143" t="s">
        <v>263</v>
      </c>
      <c r="H106" s="144">
        <v>19</v>
      </c>
      <c r="I106" s="145"/>
      <c r="J106" s="145">
        <v>0</v>
      </c>
      <c r="K106" s="142" t="s">
        <v>803</v>
      </c>
      <c r="L106" s="36"/>
      <c r="M106" s="146" t="s">
        <v>5</v>
      </c>
      <c r="N106" s="147" t="s">
        <v>45</v>
      </c>
      <c r="O106" s="148">
        <v>0</v>
      </c>
      <c r="P106" s="148">
        <f t="shared" si="9"/>
        <v>0</v>
      </c>
      <c r="Q106" s="148">
        <v>0</v>
      </c>
      <c r="R106" s="148">
        <f t="shared" si="10"/>
        <v>0</v>
      </c>
      <c r="S106" s="148">
        <v>0</v>
      </c>
      <c r="T106" s="149">
        <f t="shared" si="11"/>
        <v>0</v>
      </c>
      <c r="AR106" s="22" t="s">
        <v>243</v>
      </c>
      <c r="AT106" s="22" t="s">
        <v>146</v>
      </c>
      <c r="AU106" s="22" t="s">
        <v>84</v>
      </c>
      <c r="AY106" s="22" t="s">
        <v>143</v>
      </c>
      <c r="BE106" s="150">
        <f t="shared" si="12"/>
        <v>0</v>
      </c>
      <c r="BF106" s="150">
        <f t="shared" si="13"/>
        <v>0</v>
      </c>
      <c r="BG106" s="150">
        <f t="shared" si="14"/>
        <v>0</v>
      </c>
      <c r="BH106" s="150">
        <f t="shared" si="15"/>
        <v>0</v>
      </c>
      <c r="BI106" s="150">
        <f t="shared" si="16"/>
        <v>0</v>
      </c>
      <c r="BJ106" s="22" t="s">
        <v>82</v>
      </c>
      <c r="BK106" s="150">
        <f t="shared" si="17"/>
        <v>0</v>
      </c>
      <c r="BL106" s="22" t="s">
        <v>243</v>
      </c>
      <c r="BM106" s="22" t="s">
        <v>844</v>
      </c>
    </row>
    <row r="107" spans="2:65" s="1" customFormat="1" ht="16.5" customHeight="1">
      <c r="B107" s="139"/>
      <c r="C107" s="140" t="s">
        <v>249</v>
      </c>
      <c r="D107" s="140" t="s">
        <v>146</v>
      </c>
      <c r="E107" s="141" t="s">
        <v>845</v>
      </c>
      <c r="F107" s="142" t="s">
        <v>846</v>
      </c>
      <c r="G107" s="143" t="s">
        <v>263</v>
      </c>
      <c r="H107" s="144">
        <v>13</v>
      </c>
      <c r="I107" s="145"/>
      <c r="J107" s="145">
        <v>0</v>
      </c>
      <c r="K107" s="142" t="s">
        <v>803</v>
      </c>
      <c r="L107" s="36"/>
      <c r="M107" s="146" t="s">
        <v>5</v>
      </c>
      <c r="N107" s="147" t="s">
        <v>45</v>
      </c>
      <c r="O107" s="148">
        <v>0</v>
      </c>
      <c r="P107" s="148">
        <f t="shared" si="9"/>
        <v>0</v>
      </c>
      <c r="Q107" s="148">
        <v>0</v>
      </c>
      <c r="R107" s="148">
        <f t="shared" si="10"/>
        <v>0</v>
      </c>
      <c r="S107" s="148">
        <v>0</v>
      </c>
      <c r="T107" s="149">
        <f t="shared" si="11"/>
        <v>0</v>
      </c>
      <c r="AR107" s="22" t="s">
        <v>243</v>
      </c>
      <c r="AT107" s="22" t="s">
        <v>146</v>
      </c>
      <c r="AU107" s="22" t="s">
        <v>84</v>
      </c>
      <c r="AY107" s="22" t="s">
        <v>143</v>
      </c>
      <c r="BE107" s="150">
        <f t="shared" si="12"/>
        <v>0</v>
      </c>
      <c r="BF107" s="150">
        <f t="shared" si="13"/>
        <v>0</v>
      </c>
      <c r="BG107" s="150">
        <f t="shared" si="14"/>
        <v>0</v>
      </c>
      <c r="BH107" s="150">
        <f t="shared" si="15"/>
        <v>0</v>
      </c>
      <c r="BI107" s="150">
        <f t="shared" si="16"/>
        <v>0</v>
      </c>
      <c r="BJ107" s="22" t="s">
        <v>82</v>
      </c>
      <c r="BK107" s="150">
        <f t="shared" si="17"/>
        <v>0</v>
      </c>
      <c r="BL107" s="22" t="s">
        <v>243</v>
      </c>
      <c r="BM107" s="22" t="s">
        <v>847</v>
      </c>
    </row>
    <row r="108" spans="2:65" s="1" customFormat="1" ht="16.5" customHeight="1">
      <c r="B108" s="139"/>
      <c r="C108" s="140" t="s">
        <v>255</v>
      </c>
      <c r="D108" s="140" t="s">
        <v>146</v>
      </c>
      <c r="E108" s="141" t="s">
        <v>848</v>
      </c>
      <c r="F108" s="142" t="s">
        <v>849</v>
      </c>
      <c r="G108" s="143" t="s">
        <v>263</v>
      </c>
      <c r="H108" s="144">
        <v>1</v>
      </c>
      <c r="I108" s="145"/>
      <c r="J108" s="145">
        <v>0</v>
      </c>
      <c r="K108" s="142" t="s">
        <v>803</v>
      </c>
      <c r="L108" s="36"/>
      <c r="M108" s="146" t="s">
        <v>5</v>
      </c>
      <c r="N108" s="147" t="s">
        <v>45</v>
      </c>
      <c r="O108" s="148">
        <v>0</v>
      </c>
      <c r="P108" s="148">
        <f t="shared" si="9"/>
        <v>0</v>
      </c>
      <c r="Q108" s="148">
        <v>0</v>
      </c>
      <c r="R108" s="148">
        <f t="shared" si="10"/>
        <v>0</v>
      </c>
      <c r="S108" s="148">
        <v>0</v>
      </c>
      <c r="T108" s="149">
        <f t="shared" si="11"/>
        <v>0</v>
      </c>
      <c r="AR108" s="22" t="s">
        <v>243</v>
      </c>
      <c r="AT108" s="22" t="s">
        <v>146</v>
      </c>
      <c r="AU108" s="22" t="s">
        <v>84</v>
      </c>
      <c r="AY108" s="22" t="s">
        <v>143</v>
      </c>
      <c r="BE108" s="150">
        <f t="shared" si="12"/>
        <v>0</v>
      </c>
      <c r="BF108" s="150">
        <f t="shared" si="13"/>
        <v>0</v>
      </c>
      <c r="BG108" s="150">
        <f t="shared" si="14"/>
        <v>0</v>
      </c>
      <c r="BH108" s="150">
        <f t="shared" si="15"/>
        <v>0</v>
      </c>
      <c r="BI108" s="150">
        <f t="shared" si="16"/>
        <v>0</v>
      </c>
      <c r="BJ108" s="22" t="s">
        <v>82</v>
      </c>
      <c r="BK108" s="150">
        <f t="shared" si="17"/>
        <v>0</v>
      </c>
      <c r="BL108" s="22" t="s">
        <v>243</v>
      </c>
      <c r="BM108" s="22" t="s">
        <v>850</v>
      </c>
    </row>
    <row r="109" spans="2:65" s="1" customFormat="1" ht="16.5" customHeight="1">
      <c r="B109" s="139"/>
      <c r="C109" s="140" t="s">
        <v>260</v>
      </c>
      <c r="D109" s="140" t="s">
        <v>146</v>
      </c>
      <c r="E109" s="141" t="s">
        <v>851</v>
      </c>
      <c r="F109" s="142" t="s">
        <v>852</v>
      </c>
      <c r="G109" s="143" t="s">
        <v>263</v>
      </c>
      <c r="H109" s="144">
        <v>3</v>
      </c>
      <c r="I109" s="145"/>
      <c r="J109" s="145">
        <v>0</v>
      </c>
      <c r="K109" s="142" t="s">
        <v>803</v>
      </c>
      <c r="L109" s="36"/>
      <c r="M109" s="146" t="s">
        <v>5</v>
      </c>
      <c r="N109" s="147" t="s">
        <v>45</v>
      </c>
      <c r="O109" s="148">
        <v>0</v>
      </c>
      <c r="P109" s="148">
        <f t="shared" si="9"/>
        <v>0</v>
      </c>
      <c r="Q109" s="148">
        <v>0</v>
      </c>
      <c r="R109" s="148">
        <f t="shared" si="10"/>
        <v>0</v>
      </c>
      <c r="S109" s="148">
        <v>0</v>
      </c>
      <c r="T109" s="149">
        <f t="shared" si="11"/>
        <v>0</v>
      </c>
      <c r="AR109" s="22" t="s">
        <v>243</v>
      </c>
      <c r="AT109" s="22" t="s">
        <v>146</v>
      </c>
      <c r="AU109" s="22" t="s">
        <v>84</v>
      </c>
      <c r="AY109" s="22" t="s">
        <v>143</v>
      </c>
      <c r="BE109" s="150">
        <f t="shared" si="12"/>
        <v>0</v>
      </c>
      <c r="BF109" s="150">
        <f t="shared" si="13"/>
        <v>0</v>
      </c>
      <c r="BG109" s="150">
        <f t="shared" si="14"/>
        <v>0</v>
      </c>
      <c r="BH109" s="150">
        <f t="shared" si="15"/>
        <v>0</v>
      </c>
      <c r="BI109" s="150">
        <f t="shared" si="16"/>
        <v>0</v>
      </c>
      <c r="BJ109" s="22" t="s">
        <v>82</v>
      </c>
      <c r="BK109" s="150">
        <f t="shared" si="17"/>
        <v>0</v>
      </c>
      <c r="BL109" s="22" t="s">
        <v>243</v>
      </c>
      <c r="BM109" s="22" t="s">
        <v>853</v>
      </c>
    </row>
    <row r="110" spans="2:65" s="1" customFormat="1" ht="16.5" customHeight="1">
      <c r="B110" s="139"/>
      <c r="C110" s="140" t="s">
        <v>267</v>
      </c>
      <c r="D110" s="140" t="s">
        <v>146</v>
      </c>
      <c r="E110" s="141" t="s">
        <v>854</v>
      </c>
      <c r="F110" s="142" t="s">
        <v>855</v>
      </c>
      <c r="G110" s="143" t="s">
        <v>263</v>
      </c>
      <c r="H110" s="144">
        <v>7</v>
      </c>
      <c r="I110" s="145"/>
      <c r="J110" s="145">
        <v>0</v>
      </c>
      <c r="K110" s="142" t="s">
        <v>803</v>
      </c>
      <c r="L110" s="36"/>
      <c r="M110" s="146" t="s">
        <v>5</v>
      </c>
      <c r="N110" s="147" t="s">
        <v>45</v>
      </c>
      <c r="O110" s="148">
        <v>0</v>
      </c>
      <c r="P110" s="148">
        <f t="shared" si="9"/>
        <v>0</v>
      </c>
      <c r="Q110" s="148">
        <v>0</v>
      </c>
      <c r="R110" s="148">
        <f t="shared" si="10"/>
        <v>0</v>
      </c>
      <c r="S110" s="148">
        <v>0</v>
      </c>
      <c r="T110" s="149">
        <f t="shared" si="11"/>
        <v>0</v>
      </c>
      <c r="AR110" s="22" t="s">
        <v>243</v>
      </c>
      <c r="AT110" s="22" t="s">
        <v>146</v>
      </c>
      <c r="AU110" s="22" t="s">
        <v>84</v>
      </c>
      <c r="AY110" s="22" t="s">
        <v>143</v>
      </c>
      <c r="BE110" s="150">
        <f t="shared" si="12"/>
        <v>0</v>
      </c>
      <c r="BF110" s="150">
        <f t="shared" si="13"/>
        <v>0</v>
      </c>
      <c r="BG110" s="150">
        <f t="shared" si="14"/>
        <v>0</v>
      </c>
      <c r="BH110" s="150">
        <f t="shared" si="15"/>
        <v>0</v>
      </c>
      <c r="BI110" s="150">
        <f t="shared" si="16"/>
        <v>0</v>
      </c>
      <c r="BJ110" s="22" t="s">
        <v>82</v>
      </c>
      <c r="BK110" s="150">
        <f t="shared" si="17"/>
        <v>0</v>
      </c>
      <c r="BL110" s="22" t="s">
        <v>243</v>
      </c>
      <c r="BM110" s="22" t="s">
        <v>856</v>
      </c>
    </row>
    <row r="111" spans="2:65" s="1" customFormat="1" ht="16.5" customHeight="1">
      <c r="B111" s="139"/>
      <c r="C111" s="140" t="s">
        <v>10</v>
      </c>
      <c r="D111" s="140" t="s">
        <v>146</v>
      </c>
      <c r="E111" s="141" t="s">
        <v>857</v>
      </c>
      <c r="F111" s="142" t="s">
        <v>858</v>
      </c>
      <c r="G111" s="143" t="s">
        <v>263</v>
      </c>
      <c r="H111" s="144">
        <v>2</v>
      </c>
      <c r="I111" s="145"/>
      <c r="J111" s="145">
        <v>0</v>
      </c>
      <c r="K111" s="142" t="s">
        <v>803</v>
      </c>
      <c r="L111" s="36"/>
      <c r="M111" s="146" t="s">
        <v>5</v>
      </c>
      <c r="N111" s="147" t="s">
        <v>45</v>
      </c>
      <c r="O111" s="148">
        <v>0</v>
      </c>
      <c r="P111" s="148">
        <f t="shared" si="9"/>
        <v>0</v>
      </c>
      <c r="Q111" s="148">
        <v>0</v>
      </c>
      <c r="R111" s="148">
        <f t="shared" si="10"/>
        <v>0</v>
      </c>
      <c r="S111" s="148">
        <v>0</v>
      </c>
      <c r="T111" s="149">
        <f t="shared" si="11"/>
        <v>0</v>
      </c>
      <c r="AR111" s="22" t="s">
        <v>243</v>
      </c>
      <c r="AT111" s="22" t="s">
        <v>146</v>
      </c>
      <c r="AU111" s="22" t="s">
        <v>84</v>
      </c>
      <c r="AY111" s="22" t="s">
        <v>143</v>
      </c>
      <c r="BE111" s="150">
        <f t="shared" si="12"/>
        <v>0</v>
      </c>
      <c r="BF111" s="150">
        <f t="shared" si="13"/>
        <v>0</v>
      </c>
      <c r="BG111" s="150">
        <f t="shared" si="14"/>
        <v>0</v>
      </c>
      <c r="BH111" s="150">
        <f t="shared" si="15"/>
        <v>0</v>
      </c>
      <c r="BI111" s="150">
        <f t="shared" si="16"/>
        <v>0</v>
      </c>
      <c r="BJ111" s="22" t="s">
        <v>82</v>
      </c>
      <c r="BK111" s="150">
        <f t="shared" si="17"/>
        <v>0</v>
      </c>
      <c r="BL111" s="22" t="s">
        <v>243</v>
      </c>
      <c r="BM111" s="22" t="s">
        <v>859</v>
      </c>
    </row>
    <row r="112" spans="2:65" s="1" customFormat="1" ht="16.5" customHeight="1">
      <c r="B112" s="139"/>
      <c r="C112" s="140" t="s">
        <v>279</v>
      </c>
      <c r="D112" s="140" t="s">
        <v>146</v>
      </c>
      <c r="E112" s="141" t="s">
        <v>860</v>
      </c>
      <c r="F112" s="142" t="s">
        <v>861</v>
      </c>
      <c r="G112" s="143" t="s">
        <v>263</v>
      </c>
      <c r="H112" s="144">
        <v>2</v>
      </c>
      <c r="I112" s="145"/>
      <c r="J112" s="145">
        <v>0</v>
      </c>
      <c r="K112" s="142" t="s">
        <v>803</v>
      </c>
      <c r="L112" s="36"/>
      <c r="M112" s="146" t="s">
        <v>5</v>
      </c>
      <c r="N112" s="147" t="s">
        <v>45</v>
      </c>
      <c r="O112" s="148">
        <v>0</v>
      </c>
      <c r="P112" s="148">
        <f t="shared" si="9"/>
        <v>0</v>
      </c>
      <c r="Q112" s="148">
        <v>0</v>
      </c>
      <c r="R112" s="148">
        <f t="shared" si="10"/>
        <v>0</v>
      </c>
      <c r="S112" s="148">
        <v>0</v>
      </c>
      <c r="T112" s="149">
        <f t="shared" si="11"/>
        <v>0</v>
      </c>
      <c r="AR112" s="22" t="s">
        <v>243</v>
      </c>
      <c r="AT112" s="22" t="s">
        <v>146</v>
      </c>
      <c r="AU112" s="22" t="s">
        <v>84</v>
      </c>
      <c r="AY112" s="22" t="s">
        <v>143</v>
      </c>
      <c r="BE112" s="150">
        <f t="shared" si="12"/>
        <v>0</v>
      </c>
      <c r="BF112" s="150">
        <f t="shared" si="13"/>
        <v>0</v>
      </c>
      <c r="BG112" s="150">
        <f t="shared" si="14"/>
        <v>0</v>
      </c>
      <c r="BH112" s="150">
        <f t="shared" si="15"/>
        <v>0</v>
      </c>
      <c r="BI112" s="150">
        <f t="shared" si="16"/>
        <v>0</v>
      </c>
      <c r="BJ112" s="22" t="s">
        <v>82</v>
      </c>
      <c r="BK112" s="150">
        <f t="shared" si="17"/>
        <v>0</v>
      </c>
      <c r="BL112" s="22" t="s">
        <v>243</v>
      </c>
      <c r="BM112" s="22" t="s">
        <v>862</v>
      </c>
    </row>
    <row r="113" spans="2:65" s="1" customFormat="1" ht="16.5" customHeight="1">
      <c r="B113" s="139"/>
      <c r="C113" s="140" t="s">
        <v>284</v>
      </c>
      <c r="D113" s="140" t="s">
        <v>146</v>
      </c>
      <c r="E113" s="141" t="s">
        <v>863</v>
      </c>
      <c r="F113" s="142" t="s">
        <v>864</v>
      </c>
      <c r="G113" s="143" t="s">
        <v>263</v>
      </c>
      <c r="H113" s="144">
        <v>127</v>
      </c>
      <c r="I113" s="145"/>
      <c r="J113" s="145">
        <v>0</v>
      </c>
      <c r="K113" s="142" t="s">
        <v>803</v>
      </c>
      <c r="L113" s="36"/>
      <c r="M113" s="146" t="s">
        <v>5</v>
      </c>
      <c r="N113" s="147" t="s">
        <v>45</v>
      </c>
      <c r="O113" s="148">
        <v>0</v>
      </c>
      <c r="P113" s="148">
        <f t="shared" si="9"/>
        <v>0</v>
      </c>
      <c r="Q113" s="148">
        <v>0</v>
      </c>
      <c r="R113" s="148">
        <f t="shared" si="10"/>
        <v>0</v>
      </c>
      <c r="S113" s="148">
        <v>0</v>
      </c>
      <c r="T113" s="149">
        <f t="shared" si="11"/>
        <v>0</v>
      </c>
      <c r="AR113" s="22" t="s">
        <v>243</v>
      </c>
      <c r="AT113" s="22" t="s">
        <v>146</v>
      </c>
      <c r="AU113" s="22" t="s">
        <v>84</v>
      </c>
      <c r="AY113" s="22" t="s">
        <v>143</v>
      </c>
      <c r="BE113" s="150">
        <f t="shared" si="12"/>
        <v>0</v>
      </c>
      <c r="BF113" s="150">
        <f t="shared" si="13"/>
        <v>0</v>
      </c>
      <c r="BG113" s="150">
        <f t="shared" si="14"/>
        <v>0</v>
      </c>
      <c r="BH113" s="150">
        <f t="shared" si="15"/>
        <v>0</v>
      </c>
      <c r="BI113" s="150">
        <f t="shared" si="16"/>
        <v>0</v>
      </c>
      <c r="BJ113" s="22" t="s">
        <v>82</v>
      </c>
      <c r="BK113" s="150">
        <f t="shared" si="17"/>
        <v>0</v>
      </c>
      <c r="BL113" s="22" t="s">
        <v>243</v>
      </c>
      <c r="BM113" s="22" t="s">
        <v>865</v>
      </c>
    </row>
    <row r="114" spans="2:65" s="1" customFormat="1" ht="16.5" customHeight="1">
      <c r="B114" s="139"/>
      <c r="C114" s="140" t="s">
        <v>291</v>
      </c>
      <c r="D114" s="140" t="s">
        <v>146</v>
      </c>
      <c r="E114" s="141" t="s">
        <v>866</v>
      </c>
      <c r="F114" s="142" t="s">
        <v>867</v>
      </c>
      <c r="G114" s="143" t="s">
        <v>263</v>
      </c>
      <c r="H114" s="144">
        <v>4</v>
      </c>
      <c r="I114" s="145"/>
      <c r="J114" s="145">
        <v>0</v>
      </c>
      <c r="K114" s="142" t="s">
        <v>803</v>
      </c>
      <c r="L114" s="36"/>
      <c r="M114" s="146" t="s">
        <v>5</v>
      </c>
      <c r="N114" s="147" t="s">
        <v>45</v>
      </c>
      <c r="O114" s="148">
        <v>0</v>
      </c>
      <c r="P114" s="148">
        <f t="shared" si="9"/>
        <v>0</v>
      </c>
      <c r="Q114" s="148">
        <v>0</v>
      </c>
      <c r="R114" s="148">
        <f t="shared" si="10"/>
        <v>0</v>
      </c>
      <c r="S114" s="148">
        <v>0</v>
      </c>
      <c r="T114" s="149">
        <f t="shared" si="11"/>
        <v>0</v>
      </c>
      <c r="AR114" s="22" t="s">
        <v>243</v>
      </c>
      <c r="AT114" s="22" t="s">
        <v>146</v>
      </c>
      <c r="AU114" s="22" t="s">
        <v>84</v>
      </c>
      <c r="AY114" s="22" t="s">
        <v>143</v>
      </c>
      <c r="BE114" s="150">
        <f t="shared" si="12"/>
        <v>0</v>
      </c>
      <c r="BF114" s="150">
        <f t="shared" si="13"/>
        <v>0</v>
      </c>
      <c r="BG114" s="150">
        <f t="shared" si="14"/>
        <v>0</v>
      </c>
      <c r="BH114" s="150">
        <f t="shared" si="15"/>
        <v>0</v>
      </c>
      <c r="BI114" s="150">
        <f t="shared" si="16"/>
        <v>0</v>
      </c>
      <c r="BJ114" s="22" t="s">
        <v>82</v>
      </c>
      <c r="BK114" s="150">
        <f t="shared" si="17"/>
        <v>0</v>
      </c>
      <c r="BL114" s="22" t="s">
        <v>243</v>
      </c>
      <c r="BM114" s="22" t="s">
        <v>868</v>
      </c>
    </row>
    <row r="115" spans="2:65" s="10" customFormat="1" ht="29.85" customHeight="1">
      <c r="B115" s="128"/>
      <c r="D115" s="129" t="s">
        <v>73</v>
      </c>
      <c r="E115" s="137" t="s">
        <v>151</v>
      </c>
      <c r="F115" s="137" t="s">
        <v>869</v>
      </c>
      <c r="J115" s="138">
        <f>J116+J117+J118+J119+J120+J121+J122+J123+J124+J125</f>
        <v>0</v>
      </c>
      <c r="L115" s="128"/>
      <c r="M115" s="132"/>
      <c r="P115" s="133">
        <f>SUM(P116:P125)</f>
        <v>0</v>
      </c>
      <c r="R115" s="133">
        <f>SUM(R116:R125)</f>
        <v>0</v>
      </c>
      <c r="T115" s="134">
        <f>SUM(T116:T125)</f>
        <v>0</v>
      </c>
      <c r="AR115" s="129" t="s">
        <v>84</v>
      </c>
      <c r="AT115" s="135" t="s">
        <v>73</v>
      </c>
      <c r="AU115" s="135" t="s">
        <v>82</v>
      </c>
      <c r="AY115" s="129" t="s">
        <v>143</v>
      </c>
      <c r="BK115" s="136">
        <f>SUM(BK116:BK125)</f>
        <v>0</v>
      </c>
    </row>
    <row r="116" spans="2:65" s="1" customFormat="1" ht="16.5" customHeight="1">
      <c r="B116" s="139"/>
      <c r="C116" s="140" t="s">
        <v>297</v>
      </c>
      <c r="D116" s="140" t="s">
        <v>146</v>
      </c>
      <c r="E116" s="141" t="s">
        <v>870</v>
      </c>
      <c r="F116" s="142" t="s">
        <v>871</v>
      </c>
      <c r="G116" s="143" t="s">
        <v>263</v>
      </c>
      <c r="H116" s="144">
        <v>2</v>
      </c>
      <c r="I116" s="145"/>
      <c r="J116" s="145">
        <v>0</v>
      </c>
      <c r="K116" s="142" t="s">
        <v>803</v>
      </c>
      <c r="L116" s="36"/>
      <c r="M116" s="146" t="s">
        <v>5</v>
      </c>
      <c r="N116" s="147" t="s">
        <v>45</v>
      </c>
      <c r="O116" s="148">
        <v>0</v>
      </c>
      <c r="P116" s="148">
        <f t="shared" ref="P116:P125" si="18">O116*H116</f>
        <v>0</v>
      </c>
      <c r="Q116" s="148">
        <v>0</v>
      </c>
      <c r="R116" s="148">
        <f t="shared" ref="R116:R125" si="19">Q116*H116</f>
        <v>0</v>
      </c>
      <c r="S116" s="148">
        <v>0</v>
      </c>
      <c r="T116" s="149">
        <f t="shared" ref="T116:T125" si="20">S116*H116</f>
        <v>0</v>
      </c>
      <c r="AR116" s="22" t="s">
        <v>243</v>
      </c>
      <c r="AT116" s="22" t="s">
        <v>146</v>
      </c>
      <c r="AU116" s="22" t="s">
        <v>84</v>
      </c>
      <c r="AY116" s="22" t="s">
        <v>143</v>
      </c>
      <c r="BE116" s="150">
        <f t="shared" ref="BE116:BE125" si="21">IF(N116="základní",J116,0)</f>
        <v>0</v>
      </c>
      <c r="BF116" s="150">
        <f t="shared" ref="BF116:BF125" si="22">IF(N116="snížená",J116,0)</f>
        <v>0</v>
      </c>
      <c r="BG116" s="150">
        <f t="shared" ref="BG116:BG125" si="23">IF(N116="zákl. přenesená",J116,0)</f>
        <v>0</v>
      </c>
      <c r="BH116" s="150">
        <f t="shared" ref="BH116:BH125" si="24">IF(N116="sníž. přenesená",J116,0)</f>
        <v>0</v>
      </c>
      <c r="BI116" s="150">
        <f t="shared" ref="BI116:BI125" si="25">IF(N116="nulová",J116,0)</f>
        <v>0</v>
      </c>
      <c r="BJ116" s="22" t="s">
        <v>82</v>
      </c>
      <c r="BK116" s="150">
        <f t="shared" ref="BK116:BK125" si="26">ROUND(I116*H116,2)</f>
        <v>0</v>
      </c>
      <c r="BL116" s="22" t="s">
        <v>243</v>
      </c>
      <c r="BM116" s="22" t="s">
        <v>872</v>
      </c>
    </row>
    <row r="117" spans="2:65" s="1" customFormat="1" ht="16.5" customHeight="1">
      <c r="B117" s="139"/>
      <c r="C117" s="140" t="s">
        <v>301</v>
      </c>
      <c r="D117" s="140" t="s">
        <v>146</v>
      </c>
      <c r="E117" s="141" t="s">
        <v>873</v>
      </c>
      <c r="F117" s="142" t="s">
        <v>874</v>
      </c>
      <c r="G117" s="143" t="s">
        <v>163</v>
      </c>
      <c r="H117" s="144">
        <v>50</v>
      </c>
      <c r="I117" s="145"/>
      <c r="J117" s="145">
        <v>0</v>
      </c>
      <c r="K117" s="142" t="s">
        <v>803</v>
      </c>
      <c r="L117" s="36"/>
      <c r="M117" s="146" t="s">
        <v>5</v>
      </c>
      <c r="N117" s="147" t="s">
        <v>45</v>
      </c>
      <c r="O117" s="148">
        <v>0</v>
      </c>
      <c r="P117" s="148">
        <f t="shared" si="18"/>
        <v>0</v>
      </c>
      <c r="Q117" s="148">
        <v>0</v>
      </c>
      <c r="R117" s="148">
        <f t="shared" si="19"/>
        <v>0</v>
      </c>
      <c r="S117" s="148">
        <v>0</v>
      </c>
      <c r="T117" s="149">
        <f t="shared" si="20"/>
        <v>0</v>
      </c>
      <c r="AR117" s="22" t="s">
        <v>243</v>
      </c>
      <c r="AT117" s="22" t="s">
        <v>146</v>
      </c>
      <c r="AU117" s="22" t="s">
        <v>84</v>
      </c>
      <c r="AY117" s="22" t="s">
        <v>143</v>
      </c>
      <c r="BE117" s="150">
        <f t="shared" si="21"/>
        <v>0</v>
      </c>
      <c r="BF117" s="150">
        <f t="shared" si="22"/>
        <v>0</v>
      </c>
      <c r="BG117" s="150">
        <f t="shared" si="23"/>
        <v>0</v>
      </c>
      <c r="BH117" s="150">
        <f t="shared" si="24"/>
        <v>0</v>
      </c>
      <c r="BI117" s="150">
        <f t="shared" si="25"/>
        <v>0</v>
      </c>
      <c r="BJ117" s="22" t="s">
        <v>82</v>
      </c>
      <c r="BK117" s="150">
        <f t="shared" si="26"/>
        <v>0</v>
      </c>
      <c r="BL117" s="22" t="s">
        <v>243</v>
      </c>
      <c r="BM117" s="22" t="s">
        <v>875</v>
      </c>
    </row>
    <row r="118" spans="2:65" s="1" customFormat="1" ht="16.5" customHeight="1">
      <c r="B118" s="139"/>
      <c r="C118" s="140" t="s">
        <v>307</v>
      </c>
      <c r="D118" s="140" t="s">
        <v>146</v>
      </c>
      <c r="E118" s="141" t="s">
        <v>876</v>
      </c>
      <c r="F118" s="142" t="s">
        <v>877</v>
      </c>
      <c r="G118" s="143" t="s">
        <v>163</v>
      </c>
      <c r="H118" s="144">
        <v>1100</v>
      </c>
      <c r="I118" s="145"/>
      <c r="J118" s="145">
        <v>0</v>
      </c>
      <c r="K118" s="142" t="s">
        <v>803</v>
      </c>
      <c r="L118" s="36"/>
      <c r="M118" s="146" t="s">
        <v>5</v>
      </c>
      <c r="N118" s="147" t="s">
        <v>45</v>
      </c>
      <c r="O118" s="148">
        <v>0</v>
      </c>
      <c r="P118" s="148">
        <f t="shared" si="18"/>
        <v>0</v>
      </c>
      <c r="Q118" s="148">
        <v>0</v>
      </c>
      <c r="R118" s="148">
        <f t="shared" si="19"/>
        <v>0</v>
      </c>
      <c r="S118" s="148">
        <v>0</v>
      </c>
      <c r="T118" s="149">
        <f t="shared" si="20"/>
        <v>0</v>
      </c>
      <c r="AR118" s="22" t="s">
        <v>243</v>
      </c>
      <c r="AT118" s="22" t="s">
        <v>146</v>
      </c>
      <c r="AU118" s="22" t="s">
        <v>84</v>
      </c>
      <c r="AY118" s="22" t="s">
        <v>143</v>
      </c>
      <c r="BE118" s="150">
        <f t="shared" si="21"/>
        <v>0</v>
      </c>
      <c r="BF118" s="150">
        <f t="shared" si="22"/>
        <v>0</v>
      </c>
      <c r="BG118" s="150">
        <f t="shared" si="23"/>
        <v>0</v>
      </c>
      <c r="BH118" s="150">
        <f t="shared" si="24"/>
        <v>0</v>
      </c>
      <c r="BI118" s="150">
        <f t="shared" si="25"/>
        <v>0</v>
      </c>
      <c r="BJ118" s="22" t="s">
        <v>82</v>
      </c>
      <c r="BK118" s="150">
        <f t="shared" si="26"/>
        <v>0</v>
      </c>
      <c r="BL118" s="22" t="s">
        <v>243</v>
      </c>
      <c r="BM118" s="22" t="s">
        <v>878</v>
      </c>
    </row>
    <row r="119" spans="2:65" s="1" customFormat="1" ht="16.5" customHeight="1">
      <c r="B119" s="139"/>
      <c r="C119" s="140" t="s">
        <v>314</v>
      </c>
      <c r="D119" s="140" t="s">
        <v>146</v>
      </c>
      <c r="E119" s="141" t="s">
        <v>879</v>
      </c>
      <c r="F119" s="142" t="s">
        <v>880</v>
      </c>
      <c r="G119" s="143" t="s">
        <v>263</v>
      </c>
      <c r="H119" s="144">
        <v>50</v>
      </c>
      <c r="I119" s="145"/>
      <c r="J119" s="145">
        <v>0</v>
      </c>
      <c r="K119" s="142" t="s">
        <v>803</v>
      </c>
      <c r="L119" s="36"/>
      <c r="M119" s="146" t="s">
        <v>5</v>
      </c>
      <c r="N119" s="147" t="s">
        <v>45</v>
      </c>
      <c r="O119" s="148">
        <v>0</v>
      </c>
      <c r="P119" s="148">
        <f t="shared" si="18"/>
        <v>0</v>
      </c>
      <c r="Q119" s="148">
        <v>0</v>
      </c>
      <c r="R119" s="148">
        <f t="shared" si="19"/>
        <v>0</v>
      </c>
      <c r="S119" s="148">
        <v>0</v>
      </c>
      <c r="T119" s="149">
        <f t="shared" si="20"/>
        <v>0</v>
      </c>
      <c r="AR119" s="22" t="s">
        <v>243</v>
      </c>
      <c r="AT119" s="22" t="s">
        <v>146</v>
      </c>
      <c r="AU119" s="22" t="s">
        <v>84</v>
      </c>
      <c r="AY119" s="22" t="s">
        <v>143</v>
      </c>
      <c r="BE119" s="150">
        <f t="shared" si="21"/>
        <v>0</v>
      </c>
      <c r="BF119" s="150">
        <f t="shared" si="22"/>
        <v>0</v>
      </c>
      <c r="BG119" s="150">
        <f t="shared" si="23"/>
        <v>0</v>
      </c>
      <c r="BH119" s="150">
        <f t="shared" si="24"/>
        <v>0</v>
      </c>
      <c r="BI119" s="150">
        <f t="shared" si="25"/>
        <v>0</v>
      </c>
      <c r="BJ119" s="22" t="s">
        <v>82</v>
      </c>
      <c r="BK119" s="150">
        <f t="shared" si="26"/>
        <v>0</v>
      </c>
      <c r="BL119" s="22" t="s">
        <v>243</v>
      </c>
      <c r="BM119" s="22" t="s">
        <v>881</v>
      </c>
    </row>
    <row r="120" spans="2:65" s="1" customFormat="1" ht="16.5" customHeight="1">
      <c r="B120" s="139"/>
      <c r="C120" s="140" t="s">
        <v>322</v>
      </c>
      <c r="D120" s="140" t="s">
        <v>146</v>
      </c>
      <c r="E120" s="141" t="s">
        <v>882</v>
      </c>
      <c r="F120" s="142" t="s">
        <v>883</v>
      </c>
      <c r="G120" s="143" t="s">
        <v>263</v>
      </c>
      <c r="H120" s="144">
        <v>50</v>
      </c>
      <c r="I120" s="145"/>
      <c r="J120" s="145">
        <v>0</v>
      </c>
      <c r="K120" s="142" t="s">
        <v>803</v>
      </c>
      <c r="L120" s="36"/>
      <c r="M120" s="146" t="s">
        <v>5</v>
      </c>
      <c r="N120" s="147" t="s">
        <v>45</v>
      </c>
      <c r="O120" s="148">
        <v>0</v>
      </c>
      <c r="P120" s="148">
        <f t="shared" si="18"/>
        <v>0</v>
      </c>
      <c r="Q120" s="148">
        <v>0</v>
      </c>
      <c r="R120" s="148">
        <f t="shared" si="19"/>
        <v>0</v>
      </c>
      <c r="S120" s="148">
        <v>0</v>
      </c>
      <c r="T120" s="149">
        <f t="shared" si="20"/>
        <v>0</v>
      </c>
      <c r="AR120" s="22" t="s">
        <v>243</v>
      </c>
      <c r="AT120" s="22" t="s">
        <v>146</v>
      </c>
      <c r="AU120" s="22" t="s">
        <v>84</v>
      </c>
      <c r="AY120" s="22" t="s">
        <v>143</v>
      </c>
      <c r="BE120" s="150">
        <f t="shared" si="21"/>
        <v>0</v>
      </c>
      <c r="BF120" s="150">
        <f t="shared" si="22"/>
        <v>0</v>
      </c>
      <c r="BG120" s="150">
        <f t="shared" si="23"/>
        <v>0</v>
      </c>
      <c r="BH120" s="150">
        <f t="shared" si="24"/>
        <v>0</v>
      </c>
      <c r="BI120" s="150">
        <f t="shared" si="25"/>
        <v>0</v>
      </c>
      <c r="BJ120" s="22" t="s">
        <v>82</v>
      </c>
      <c r="BK120" s="150">
        <f t="shared" si="26"/>
        <v>0</v>
      </c>
      <c r="BL120" s="22" t="s">
        <v>243</v>
      </c>
      <c r="BM120" s="22" t="s">
        <v>884</v>
      </c>
    </row>
    <row r="121" spans="2:65" s="1" customFormat="1" ht="16.5" customHeight="1">
      <c r="B121" s="139"/>
      <c r="C121" s="140" t="s">
        <v>328</v>
      </c>
      <c r="D121" s="140" t="s">
        <v>146</v>
      </c>
      <c r="E121" s="141" t="s">
        <v>885</v>
      </c>
      <c r="F121" s="142" t="s">
        <v>886</v>
      </c>
      <c r="G121" s="143" t="s">
        <v>263</v>
      </c>
      <c r="H121" s="144">
        <v>700</v>
      </c>
      <c r="I121" s="145"/>
      <c r="J121" s="145">
        <v>0</v>
      </c>
      <c r="K121" s="142" t="s">
        <v>803</v>
      </c>
      <c r="L121" s="36"/>
      <c r="M121" s="146" t="s">
        <v>5</v>
      </c>
      <c r="N121" s="147" t="s">
        <v>45</v>
      </c>
      <c r="O121" s="148">
        <v>0</v>
      </c>
      <c r="P121" s="148">
        <f t="shared" si="18"/>
        <v>0</v>
      </c>
      <c r="Q121" s="148">
        <v>0</v>
      </c>
      <c r="R121" s="148">
        <f t="shared" si="19"/>
        <v>0</v>
      </c>
      <c r="S121" s="148">
        <v>0</v>
      </c>
      <c r="T121" s="149">
        <f t="shared" si="20"/>
        <v>0</v>
      </c>
      <c r="AR121" s="22" t="s">
        <v>243</v>
      </c>
      <c r="AT121" s="22" t="s">
        <v>146</v>
      </c>
      <c r="AU121" s="22" t="s">
        <v>84</v>
      </c>
      <c r="AY121" s="22" t="s">
        <v>143</v>
      </c>
      <c r="BE121" s="150">
        <f t="shared" si="21"/>
        <v>0</v>
      </c>
      <c r="BF121" s="150">
        <f t="shared" si="22"/>
        <v>0</v>
      </c>
      <c r="BG121" s="150">
        <f t="shared" si="23"/>
        <v>0</v>
      </c>
      <c r="BH121" s="150">
        <f t="shared" si="24"/>
        <v>0</v>
      </c>
      <c r="BI121" s="150">
        <f t="shared" si="25"/>
        <v>0</v>
      </c>
      <c r="BJ121" s="22" t="s">
        <v>82</v>
      </c>
      <c r="BK121" s="150">
        <f t="shared" si="26"/>
        <v>0</v>
      </c>
      <c r="BL121" s="22" t="s">
        <v>243</v>
      </c>
      <c r="BM121" s="22" t="s">
        <v>887</v>
      </c>
    </row>
    <row r="122" spans="2:65" s="1" customFormat="1" ht="16.5" customHeight="1">
      <c r="B122" s="139"/>
      <c r="C122" s="140" t="s">
        <v>334</v>
      </c>
      <c r="D122" s="140" t="s">
        <v>146</v>
      </c>
      <c r="E122" s="141" t="s">
        <v>888</v>
      </c>
      <c r="F122" s="142" t="s">
        <v>889</v>
      </c>
      <c r="G122" s="143" t="s">
        <v>263</v>
      </c>
      <c r="H122" s="144">
        <v>40</v>
      </c>
      <c r="I122" s="145"/>
      <c r="J122" s="145">
        <v>0</v>
      </c>
      <c r="K122" s="142" t="s">
        <v>803</v>
      </c>
      <c r="L122" s="36"/>
      <c r="M122" s="146" t="s">
        <v>5</v>
      </c>
      <c r="N122" s="147" t="s">
        <v>45</v>
      </c>
      <c r="O122" s="148">
        <v>0</v>
      </c>
      <c r="P122" s="148">
        <f t="shared" si="18"/>
        <v>0</v>
      </c>
      <c r="Q122" s="148">
        <v>0</v>
      </c>
      <c r="R122" s="148">
        <f t="shared" si="19"/>
        <v>0</v>
      </c>
      <c r="S122" s="148">
        <v>0</v>
      </c>
      <c r="T122" s="149">
        <f t="shared" si="20"/>
        <v>0</v>
      </c>
      <c r="AR122" s="22" t="s">
        <v>243</v>
      </c>
      <c r="AT122" s="22" t="s">
        <v>146</v>
      </c>
      <c r="AU122" s="22" t="s">
        <v>84</v>
      </c>
      <c r="AY122" s="22" t="s">
        <v>143</v>
      </c>
      <c r="BE122" s="150">
        <f t="shared" si="21"/>
        <v>0</v>
      </c>
      <c r="BF122" s="150">
        <f t="shared" si="22"/>
        <v>0</v>
      </c>
      <c r="BG122" s="150">
        <f t="shared" si="23"/>
        <v>0</v>
      </c>
      <c r="BH122" s="150">
        <f t="shared" si="24"/>
        <v>0</v>
      </c>
      <c r="BI122" s="150">
        <f t="shared" si="25"/>
        <v>0</v>
      </c>
      <c r="BJ122" s="22" t="s">
        <v>82</v>
      </c>
      <c r="BK122" s="150">
        <f t="shared" si="26"/>
        <v>0</v>
      </c>
      <c r="BL122" s="22" t="s">
        <v>243</v>
      </c>
      <c r="BM122" s="22" t="s">
        <v>890</v>
      </c>
    </row>
    <row r="123" spans="2:65" s="1" customFormat="1" ht="16.5" customHeight="1">
      <c r="B123" s="139"/>
      <c r="C123" s="140" t="s">
        <v>340</v>
      </c>
      <c r="D123" s="140" t="s">
        <v>146</v>
      </c>
      <c r="E123" s="141" t="s">
        <v>891</v>
      </c>
      <c r="F123" s="142" t="s">
        <v>892</v>
      </c>
      <c r="G123" s="143" t="s">
        <v>263</v>
      </c>
      <c r="H123" s="144">
        <v>50</v>
      </c>
      <c r="I123" s="145"/>
      <c r="J123" s="145">
        <v>0</v>
      </c>
      <c r="K123" s="142" t="s">
        <v>803</v>
      </c>
      <c r="L123" s="36"/>
      <c r="M123" s="146" t="s">
        <v>5</v>
      </c>
      <c r="N123" s="147" t="s">
        <v>45</v>
      </c>
      <c r="O123" s="148">
        <v>0</v>
      </c>
      <c r="P123" s="148">
        <f t="shared" si="18"/>
        <v>0</v>
      </c>
      <c r="Q123" s="148">
        <v>0</v>
      </c>
      <c r="R123" s="148">
        <f t="shared" si="19"/>
        <v>0</v>
      </c>
      <c r="S123" s="148">
        <v>0</v>
      </c>
      <c r="T123" s="149">
        <f t="shared" si="20"/>
        <v>0</v>
      </c>
      <c r="AR123" s="22" t="s">
        <v>243</v>
      </c>
      <c r="AT123" s="22" t="s">
        <v>146</v>
      </c>
      <c r="AU123" s="22" t="s">
        <v>84</v>
      </c>
      <c r="AY123" s="22" t="s">
        <v>143</v>
      </c>
      <c r="BE123" s="150">
        <f t="shared" si="21"/>
        <v>0</v>
      </c>
      <c r="BF123" s="150">
        <f t="shared" si="22"/>
        <v>0</v>
      </c>
      <c r="BG123" s="150">
        <f t="shared" si="23"/>
        <v>0</v>
      </c>
      <c r="BH123" s="150">
        <f t="shared" si="24"/>
        <v>0</v>
      </c>
      <c r="BI123" s="150">
        <f t="shared" si="25"/>
        <v>0</v>
      </c>
      <c r="BJ123" s="22" t="s">
        <v>82</v>
      </c>
      <c r="BK123" s="150">
        <f t="shared" si="26"/>
        <v>0</v>
      </c>
      <c r="BL123" s="22" t="s">
        <v>243</v>
      </c>
      <c r="BM123" s="22" t="s">
        <v>893</v>
      </c>
    </row>
    <row r="124" spans="2:65" s="1" customFormat="1" ht="16.5" customHeight="1">
      <c r="B124" s="139"/>
      <c r="C124" s="140" t="s">
        <v>346</v>
      </c>
      <c r="D124" s="140" t="s">
        <v>146</v>
      </c>
      <c r="E124" s="141" t="s">
        <v>894</v>
      </c>
      <c r="F124" s="142" t="s">
        <v>895</v>
      </c>
      <c r="G124" s="143" t="s">
        <v>263</v>
      </c>
      <c r="H124" s="144">
        <v>50</v>
      </c>
      <c r="I124" s="145"/>
      <c r="J124" s="145">
        <v>0</v>
      </c>
      <c r="K124" s="142" t="s">
        <v>803</v>
      </c>
      <c r="L124" s="36"/>
      <c r="M124" s="146" t="s">
        <v>5</v>
      </c>
      <c r="N124" s="147" t="s">
        <v>45</v>
      </c>
      <c r="O124" s="148">
        <v>0</v>
      </c>
      <c r="P124" s="148">
        <f t="shared" si="18"/>
        <v>0</v>
      </c>
      <c r="Q124" s="148">
        <v>0</v>
      </c>
      <c r="R124" s="148">
        <f t="shared" si="19"/>
        <v>0</v>
      </c>
      <c r="S124" s="148">
        <v>0</v>
      </c>
      <c r="T124" s="149">
        <f t="shared" si="20"/>
        <v>0</v>
      </c>
      <c r="AR124" s="22" t="s">
        <v>243</v>
      </c>
      <c r="AT124" s="22" t="s">
        <v>146</v>
      </c>
      <c r="AU124" s="22" t="s">
        <v>84</v>
      </c>
      <c r="AY124" s="22" t="s">
        <v>143</v>
      </c>
      <c r="BE124" s="150">
        <f t="shared" si="21"/>
        <v>0</v>
      </c>
      <c r="BF124" s="150">
        <f t="shared" si="22"/>
        <v>0</v>
      </c>
      <c r="BG124" s="150">
        <f t="shared" si="23"/>
        <v>0</v>
      </c>
      <c r="BH124" s="150">
        <f t="shared" si="24"/>
        <v>0</v>
      </c>
      <c r="BI124" s="150">
        <f t="shared" si="25"/>
        <v>0</v>
      </c>
      <c r="BJ124" s="22" t="s">
        <v>82</v>
      </c>
      <c r="BK124" s="150">
        <f t="shared" si="26"/>
        <v>0</v>
      </c>
      <c r="BL124" s="22" t="s">
        <v>243</v>
      </c>
      <c r="BM124" s="22" t="s">
        <v>896</v>
      </c>
    </row>
    <row r="125" spans="2:65" s="1" customFormat="1" ht="16.5" customHeight="1">
      <c r="B125" s="139"/>
      <c r="C125" s="140" t="s">
        <v>355</v>
      </c>
      <c r="D125" s="140" t="s">
        <v>146</v>
      </c>
      <c r="E125" s="141" t="s">
        <v>897</v>
      </c>
      <c r="F125" s="142" t="s">
        <v>898</v>
      </c>
      <c r="G125" s="143" t="s">
        <v>263</v>
      </c>
      <c r="H125" s="144">
        <v>4</v>
      </c>
      <c r="I125" s="145"/>
      <c r="J125" s="145">
        <v>0</v>
      </c>
      <c r="K125" s="142" t="s">
        <v>803</v>
      </c>
      <c r="L125" s="36"/>
      <c r="M125" s="146" t="s">
        <v>5</v>
      </c>
      <c r="N125" s="147" t="s">
        <v>45</v>
      </c>
      <c r="O125" s="148">
        <v>0</v>
      </c>
      <c r="P125" s="148">
        <f t="shared" si="18"/>
        <v>0</v>
      </c>
      <c r="Q125" s="148">
        <v>0</v>
      </c>
      <c r="R125" s="148">
        <f t="shared" si="19"/>
        <v>0</v>
      </c>
      <c r="S125" s="148">
        <v>0</v>
      </c>
      <c r="T125" s="149">
        <f t="shared" si="20"/>
        <v>0</v>
      </c>
      <c r="AR125" s="22" t="s">
        <v>243</v>
      </c>
      <c r="AT125" s="22" t="s">
        <v>146</v>
      </c>
      <c r="AU125" s="22" t="s">
        <v>84</v>
      </c>
      <c r="AY125" s="22" t="s">
        <v>143</v>
      </c>
      <c r="BE125" s="150">
        <f t="shared" si="21"/>
        <v>0</v>
      </c>
      <c r="BF125" s="150">
        <f t="shared" si="22"/>
        <v>0</v>
      </c>
      <c r="BG125" s="150">
        <f t="shared" si="23"/>
        <v>0</v>
      </c>
      <c r="BH125" s="150">
        <f t="shared" si="24"/>
        <v>0</v>
      </c>
      <c r="BI125" s="150">
        <f t="shared" si="25"/>
        <v>0</v>
      </c>
      <c r="BJ125" s="22" t="s">
        <v>82</v>
      </c>
      <c r="BK125" s="150">
        <f t="shared" si="26"/>
        <v>0</v>
      </c>
      <c r="BL125" s="22" t="s">
        <v>243</v>
      </c>
      <c r="BM125" s="22" t="s">
        <v>899</v>
      </c>
    </row>
    <row r="126" spans="2:65" s="10" customFormat="1" ht="29.85" customHeight="1">
      <c r="B126" s="128"/>
      <c r="D126" s="129" t="s">
        <v>73</v>
      </c>
      <c r="E126" s="137" t="s">
        <v>173</v>
      </c>
      <c r="F126" s="137" t="s">
        <v>900</v>
      </c>
      <c r="J126" s="138">
        <f>J127+J128+J129+J130+J131+J132+J133</f>
        <v>0</v>
      </c>
      <c r="L126" s="128"/>
      <c r="M126" s="132"/>
      <c r="P126" s="133">
        <f>SUM(P127:P133)</f>
        <v>0</v>
      </c>
      <c r="R126" s="133">
        <f>SUM(R127:R133)</f>
        <v>0</v>
      </c>
      <c r="T126" s="134">
        <f>SUM(T127:T133)</f>
        <v>0</v>
      </c>
      <c r="AR126" s="129" t="s">
        <v>84</v>
      </c>
      <c r="AT126" s="135" t="s">
        <v>73</v>
      </c>
      <c r="AU126" s="135" t="s">
        <v>82</v>
      </c>
      <c r="AY126" s="129" t="s">
        <v>143</v>
      </c>
      <c r="BK126" s="136">
        <f>SUM(BK127:BK133)</f>
        <v>0</v>
      </c>
    </row>
    <row r="127" spans="2:65" s="1" customFormat="1" ht="25.5" customHeight="1">
      <c r="B127" s="139"/>
      <c r="C127" s="140" t="s">
        <v>361</v>
      </c>
      <c r="D127" s="140" t="s">
        <v>146</v>
      </c>
      <c r="E127" s="141" t="s">
        <v>901</v>
      </c>
      <c r="F127" s="142" t="s">
        <v>902</v>
      </c>
      <c r="G127" s="143" t="s">
        <v>163</v>
      </c>
      <c r="H127" s="144">
        <v>1300</v>
      </c>
      <c r="I127" s="145"/>
      <c r="J127" s="145">
        <v>0</v>
      </c>
      <c r="K127" s="142" t="s">
        <v>803</v>
      </c>
      <c r="L127" s="36"/>
      <c r="M127" s="146" t="s">
        <v>5</v>
      </c>
      <c r="N127" s="147" t="s">
        <v>45</v>
      </c>
      <c r="O127" s="148">
        <v>0</v>
      </c>
      <c r="P127" s="148">
        <f t="shared" ref="P127:P133" si="27">O127*H127</f>
        <v>0</v>
      </c>
      <c r="Q127" s="148">
        <v>0</v>
      </c>
      <c r="R127" s="148">
        <f t="shared" ref="R127:R133" si="28">Q127*H127</f>
        <v>0</v>
      </c>
      <c r="S127" s="148">
        <v>0</v>
      </c>
      <c r="T127" s="149">
        <f t="shared" ref="T127:T133" si="29">S127*H127</f>
        <v>0</v>
      </c>
      <c r="AR127" s="22" t="s">
        <v>243</v>
      </c>
      <c r="AT127" s="22" t="s">
        <v>146</v>
      </c>
      <c r="AU127" s="22" t="s">
        <v>84</v>
      </c>
      <c r="AY127" s="22" t="s">
        <v>143</v>
      </c>
      <c r="BE127" s="150">
        <f t="shared" ref="BE127:BE133" si="30">IF(N127="základní",J127,0)</f>
        <v>0</v>
      </c>
      <c r="BF127" s="150">
        <f t="shared" ref="BF127:BF133" si="31">IF(N127="snížená",J127,0)</f>
        <v>0</v>
      </c>
      <c r="BG127" s="150">
        <f t="shared" ref="BG127:BG133" si="32">IF(N127="zákl. přenesená",J127,0)</f>
        <v>0</v>
      </c>
      <c r="BH127" s="150">
        <f t="shared" ref="BH127:BH133" si="33">IF(N127="sníž. přenesená",J127,0)</f>
        <v>0</v>
      </c>
      <c r="BI127" s="150">
        <f t="shared" ref="BI127:BI133" si="34">IF(N127="nulová",J127,0)</f>
        <v>0</v>
      </c>
      <c r="BJ127" s="22" t="s">
        <v>82</v>
      </c>
      <c r="BK127" s="150">
        <f t="shared" ref="BK127:BK133" si="35">ROUND(I127*H127,2)</f>
        <v>0</v>
      </c>
      <c r="BL127" s="22" t="s">
        <v>243</v>
      </c>
      <c r="BM127" s="22" t="s">
        <v>903</v>
      </c>
    </row>
    <row r="128" spans="2:65" s="1" customFormat="1" ht="16.5" customHeight="1">
      <c r="B128" s="139"/>
      <c r="C128" s="140" t="s">
        <v>369</v>
      </c>
      <c r="D128" s="140" t="s">
        <v>146</v>
      </c>
      <c r="E128" s="141" t="s">
        <v>904</v>
      </c>
      <c r="F128" s="142" t="s">
        <v>905</v>
      </c>
      <c r="G128" s="143" t="s">
        <v>647</v>
      </c>
      <c r="H128" s="144">
        <v>1</v>
      </c>
      <c r="I128" s="145"/>
      <c r="J128" s="145">
        <v>0</v>
      </c>
      <c r="K128" s="142" t="s">
        <v>803</v>
      </c>
      <c r="L128" s="36"/>
      <c r="M128" s="146" t="s">
        <v>5</v>
      </c>
      <c r="N128" s="147" t="s">
        <v>45</v>
      </c>
      <c r="O128" s="148">
        <v>0</v>
      </c>
      <c r="P128" s="148">
        <f t="shared" si="27"/>
        <v>0</v>
      </c>
      <c r="Q128" s="148">
        <v>0</v>
      </c>
      <c r="R128" s="148">
        <f t="shared" si="28"/>
        <v>0</v>
      </c>
      <c r="S128" s="148">
        <v>0</v>
      </c>
      <c r="T128" s="149">
        <f t="shared" si="29"/>
        <v>0</v>
      </c>
      <c r="AR128" s="22" t="s">
        <v>243</v>
      </c>
      <c r="AT128" s="22" t="s">
        <v>146</v>
      </c>
      <c r="AU128" s="22" t="s">
        <v>84</v>
      </c>
      <c r="AY128" s="22" t="s">
        <v>143</v>
      </c>
      <c r="BE128" s="150">
        <f t="shared" si="30"/>
        <v>0</v>
      </c>
      <c r="BF128" s="150">
        <f t="shared" si="31"/>
        <v>0</v>
      </c>
      <c r="BG128" s="150">
        <f t="shared" si="32"/>
        <v>0</v>
      </c>
      <c r="BH128" s="150">
        <f t="shared" si="33"/>
        <v>0</v>
      </c>
      <c r="BI128" s="150">
        <f t="shared" si="34"/>
        <v>0</v>
      </c>
      <c r="BJ128" s="22" t="s">
        <v>82</v>
      </c>
      <c r="BK128" s="150">
        <f t="shared" si="35"/>
        <v>0</v>
      </c>
      <c r="BL128" s="22" t="s">
        <v>243</v>
      </c>
      <c r="BM128" s="22" t="s">
        <v>906</v>
      </c>
    </row>
    <row r="129" spans="2:65" s="1" customFormat="1" ht="25.5" customHeight="1">
      <c r="B129" s="139"/>
      <c r="C129" s="140" t="s">
        <v>373</v>
      </c>
      <c r="D129" s="140" t="s">
        <v>146</v>
      </c>
      <c r="E129" s="141" t="s">
        <v>907</v>
      </c>
      <c r="F129" s="142" t="s">
        <v>908</v>
      </c>
      <c r="G129" s="143" t="s">
        <v>163</v>
      </c>
      <c r="H129" s="144">
        <v>70</v>
      </c>
      <c r="I129" s="145"/>
      <c r="J129" s="145">
        <v>0</v>
      </c>
      <c r="K129" s="142" t="s">
        <v>803</v>
      </c>
      <c r="L129" s="36"/>
      <c r="M129" s="146" t="s">
        <v>5</v>
      </c>
      <c r="N129" s="147" t="s">
        <v>45</v>
      </c>
      <c r="O129" s="148">
        <v>0</v>
      </c>
      <c r="P129" s="148">
        <f t="shared" si="27"/>
        <v>0</v>
      </c>
      <c r="Q129" s="148">
        <v>0</v>
      </c>
      <c r="R129" s="148">
        <f t="shared" si="28"/>
        <v>0</v>
      </c>
      <c r="S129" s="148">
        <v>0</v>
      </c>
      <c r="T129" s="149">
        <f t="shared" si="29"/>
        <v>0</v>
      </c>
      <c r="AR129" s="22" t="s">
        <v>243</v>
      </c>
      <c r="AT129" s="22" t="s">
        <v>146</v>
      </c>
      <c r="AU129" s="22" t="s">
        <v>84</v>
      </c>
      <c r="AY129" s="22" t="s">
        <v>143</v>
      </c>
      <c r="BE129" s="150">
        <f t="shared" si="30"/>
        <v>0</v>
      </c>
      <c r="BF129" s="150">
        <f t="shared" si="31"/>
        <v>0</v>
      </c>
      <c r="BG129" s="150">
        <f t="shared" si="32"/>
        <v>0</v>
      </c>
      <c r="BH129" s="150">
        <f t="shared" si="33"/>
        <v>0</v>
      </c>
      <c r="BI129" s="150">
        <f t="shared" si="34"/>
        <v>0</v>
      </c>
      <c r="BJ129" s="22" t="s">
        <v>82</v>
      </c>
      <c r="BK129" s="150">
        <f t="shared" si="35"/>
        <v>0</v>
      </c>
      <c r="BL129" s="22" t="s">
        <v>243</v>
      </c>
      <c r="BM129" s="22" t="s">
        <v>909</v>
      </c>
    </row>
    <row r="130" spans="2:65" s="1" customFormat="1" ht="16.5" customHeight="1">
      <c r="B130" s="139"/>
      <c r="C130" s="140" t="s">
        <v>379</v>
      </c>
      <c r="D130" s="140" t="s">
        <v>146</v>
      </c>
      <c r="E130" s="141" t="s">
        <v>910</v>
      </c>
      <c r="F130" s="142" t="s">
        <v>911</v>
      </c>
      <c r="G130" s="143" t="s">
        <v>647</v>
      </c>
      <c r="H130" s="144">
        <v>1</v>
      </c>
      <c r="I130" s="145"/>
      <c r="J130" s="145">
        <v>0</v>
      </c>
      <c r="K130" s="142" t="s">
        <v>803</v>
      </c>
      <c r="L130" s="36"/>
      <c r="M130" s="146" t="s">
        <v>5</v>
      </c>
      <c r="N130" s="147" t="s">
        <v>45</v>
      </c>
      <c r="O130" s="148">
        <v>0</v>
      </c>
      <c r="P130" s="148">
        <f t="shared" si="27"/>
        <v>0</v>
      </c>
      <c r="Q130" s="148">
        <v>0</v>
      </c>
      <c r="R130" s="148">
        <f t="shared" si="28"/>
        <v>0</v>
      </c>
      <c r="S130" s="148">
        <v>0</v>
      </c>
      <c r="T130" s="149">
        <f t="shared" si="29"/>
        <v>0</v>
      </c>
      <c r="AR130" s="22" t="s">
        <v>243</v>
      </c>
      <c r="AT130" s="22" t="s">
        <v>146</v>
      </c>
      <c r="AU130" s="22" t="s">
        <v>84</v>
      </c>
      <c r="AY130" s="22" t="s">
        <v>143</v>
      </c>
      <c r="BE130" s="150">
        <f t="shared" si="30"/>
        <v>0</v>
      </c>
      <c r="BF130" s="150">
        <f t="shared" si="31"/>
        <v>0</v>
      </c>
      <c r="BG130" s="150">
        <f t="shared" si="32"/>
        <v>0</v>
      </c>
      <c r="BH130" s="150">
        <f t="shared" si="33"/>
        <v>0</v>
      </c>
      <c r="BI130" s="150">
        <f t="shared" si="34"/>
        <v>0</v>
      </c>
      <c r="BJ130" s="22" t="s">
        <v>82</v>
      </c>
      <c r="BK130" s="150">
        <f t="shared" si="35"/>
        <v>0</v>
      </c>
      <c r="BL130" s="22" t="s">
        <v>243</v>
      </c>
      <c r="BM130" s="22" t="s">
        <v>912</v>
      </c>
    </row>
    <row r="131" spans="2:65" s="1" customFormat="1" ht="25.5" customHeight="1">
      <c r="B131" s="139"/>
      <c r="C131" s="140" t="s">
        <v>386</v>
      </c>
      <c r="D131" s="140" t="s">
        <v>146</v>
      </c>
      <c r="E131" s="141" t="s">
        <v>913</v>
      </c>
      <c r="F131" s="142" t="s">
        <v>914</v>
      </c>
      <c r="G131" s="143" t="s">
        <v>163</v>
      </c>
      <c r="H131" s="144">
        <v>470</v>
      </c>
      <c r="I131" s="145"/>
      <c r="J131" s="145">
        <v>0</v>
      </c>
      <c r="K131" s="142" t="s">
        <v>803</v>
      </c>
      <c r="L131" s="36"/>
      <c r="M131" s="146" t="s">
        <v>5</v>
      </c>
      <c r="N131" s="147" t="s">
        <v>45</v>
      </c>
      <c r="O131" s="148">
        <v>0</v>
      </c>
      <c r="P131" s="148">
        <f t="shared" si="27"/>
        <v>0</v>
      </c>
      <c r="Q131" s="148">
        <v>0</v>
      </c>
      <c r="R131" s="148">
        <f t="shared" si="28"/>
        <v>0</v>
      </c>
      <c r="S131" s="148">
        <v>0</v>
      </c>
      <c r="T131" s="149">
        <f t="shared" si="29"/>
        <v>0</v>
      </c>
      <c r="AR131" s="22" t="s">
        <v>243</v>
      </c>
      <c r="AT131" s="22" t="s">
        <v>146</v>
      </c>
      <c r="AU131" s="22" t="s">
        <v>84</v>
      </c>
      <c r="AY131" s="22" t="s">
        <v>143</v>
      </c>
      <c r="BE131" s="150">
        <f t="shared" si="30"/>
        <v>0</v>
      </c>
      <c r="BF131" s="150">
        <f t="shared" si="31"/>
        <v>0</v>
      </c>
      <c r="BG131" s="150">
        <f t="shared" si="32"/>
        <v>0</v>
      </c>
      <c r="BH131" s="150">
        <f t="shared" si="33"/>
        <v>0</v>
      </c>
      <c r="BI131" s="150">
        <f t="shared" si="34"/>
        <v>0</v>
      </c>
      <c r="BJ131" s="22" t="s">
        <v>82</v>
      </c>
      <c r="BK131" s="150">
        <f t="shared" si="35"/>
        <v>0</v>
      </c>
      <c r="BL131" s="22" t="s">
        <v>243</v>
      </c>
      <c r="BM131" s="22" t="s">
        <v>915</v>
      </c>
    </row>
    <row r="132" spans="2:65" s="1" customFormat="1" ht="16.5" customHeight="1">
      <c r="B132" s="139"/>
      <c r="C132" s="140" t="s">
        <v>390</v>
      </c>
      <c r="D132" s="140" t="s">
        <v>146</v>
      </c>
      <c r="E132" s="141" t="s">
        <v>916</v>
      </c>
      <c r="F132" s="142" t="s">
        <v>917</v>
      </c>
      <c r="G132" s="143" t="s">
        <v>647</v>
      </c>
      <c r="H132" s="144">
        <v>1</v>
      </c>
      <c r="I132" s="145"/>
      <c r="J132" s="145">
        <v>0</v>
      </c>
      <c r="K132" s="142" t="s">
        <v>803</v>
      </c>
      <c r="L132" s="36"/>
      <c r="M132" s="146" t="s">
        <v>5</v>
      </c>
      <c r="N132" s="147" t="s">
        <v>45</v>
      </c>
      <c r="O132" s="148">
        <v>0</v>
      </c>
      <c r="P132" s="148">
        <f t="shared" si="27"/>
        <v>0</v>
      </c>
      <c r="Q132" s="148">
        <v>0</v>
      </c>
      <c r="R132" s="148">
        <f t="shared" si="28"/>
        <v>0</v>
      </c>
      <c r="S132" s="148">
        <v>0</v>
      </c>
      <c r="T132" s="149">
        <f t="shared" si="29"/>
        <v>0</v>
      </c>
      <c r="AR132" s="22" t="s">
        <v>243</v>
      </c>
      <c r="AT132" s="22" t="s">
        <v>146</v>
      </c>
      <c r="AU132" s="22" t="s">
        <v>84</v>
      </c>
      <c r="AY132" s="22" t="s">
        <v>143</v>
      </c>
      <c r="BE132" s="150">
        <f t="shared" si="30"/>
        <v>0</v>
      </c>
      <c r="BF132" s="150">
        <f t="shared" si="31"/>
        <v>0</v>
      </c>
      <c r="BG132" s="150">
        <f t="shared" si="32"/>
        <v>0</v>
      </c>
      <c r="BH132" s="150">
        <f t="shared" si="33"/>
        <v>0</v>
      </c>
      <c r="BI132" s="150">
        <f t="shared" si="34"/>
        <v>0</v>
      </c>
      <c r="BJ132" s="22" t="s">
        <v>82</v>
      </c>
      <c r="BK132" s="150">
        <f t="shared" si="35"/>
        <v>0</v>
      </c>
      <c r="BL132" s="22" t="s">
        <v>243</v>
      </c>
      <c r="BM132" s="22" t="s">
        <v>918</v>
      </c>
    </row>
    <row r="133" spans="2:65" s="1" customFormat="1" ht="16.5" customHeight="1">
      <c r="B133" s="139"/>
      <c r="C133" s="140" t="s">
        <v>397</v>
      </c>
      <c r="D133" s="140" t="s">
        <v>146</v>
      </c>
      <c r="E133" s="141" t="s">
        <v>919</v>
      </c>
      <c r="F133" s="142" t="s">
        <v>920</v>
      </c>
      <c r="G133" s="143" t="s">
        <v>163</v>
      </c>
      <c r="H133" s="144">
        <v>50</v>
      </c>
      <c r="I133" s="145"/>
      <c r="J133" s="145">
        <v>0</v>
      </c>
      <c r="K133" s="142" t="s">
        <v>803</v>
      </c>
      <c r="L133" s="36"/>
      <c r="M133" s="146" t="s">
        <v>5</v>
      </c>
      <c r="N133" s="147" t="s">
        <v>45</v>
      </c>
      <c r="O133" s="148">
        <v>0</v>
      </c>
      <c r="P133" s="148">
        <f t="shared" si="27"/>
        <v>0</v>
      </c>
      <c r="Q133" s="148">
        <v>0</v>
      </c>
      <c r="R133" s="148">
        <f t="shared" si="28"/>
        <v>0</v>
      </c>
      <c r="S133" s="148">
        <v>0</v>
      </c>
      <c r="T133" s="149">
        <f t="shared" si="29"/>
        <v>0</v>
      </c>
      <c r="AR133" s="22" t="s">
        <v>243</v>
      </c>
      <c r="AT133" s="22" t="s">
        <v>146</v>
      </c>
      <c r="AU133" s="22" t="s">
        <v>84</v>
      </c>
      <c r="AY133" s="22" t="s">
        <v>143</v>
      </c>
      <c r="BE133" s="150">
        <f t="shared" si="30"/>
        <v>0</v>
      </c>
      <c r="BF133" s="150">
        <f t="shared" si="31"/>
        <v>0</v>
      </c>
      <c r="BG133" s="150">
        <f t="shared" si="32"/>
        <v>0</v>
      </c>
      <c r="BH133" s="150">
        <f t="shared" si="33"/>
        <v>0</v>
      </c>
      <c r="BI133" s="150">
        <f t="shared" si="34"/>
        <v>0</v>
      </c>
      <c r="BJ133" s="22" t="s">
        <v>82</v>
      </c>
      <c r="BK133" s="150">
        <f t="shared" si="35"/>
        <v>0</v>
      </c>
      <c r="BL133" s="22" t="s">
        <v>243</v>
      </c>
      <c r="BM133" s="22" t="s">
        <v>921</v>
      </c>
    </row>
    <row r="134" spans="2:65" s="10" customFormat="1" ht="29.85" customHeight="1">
      <c r="B134" s="128"/>
      <c r="D134" s="129" t="s">
        <v>73</v>
      </c>
      <c r="E134" s="137" t="s">
        <v>180</v>
      </c>
      <c r="F134" s="137" t="s">
        <v>922</v>
      </c>
      <c r="J134" s="138">
        <f>J135+J136+J137+J138+J139+J140+J141+J142+J143+J144+J145+J146+J147+J148</f>
        <v>0</v>
      </c>
      <c r="L134" s="128"/>
      <c r="M134" s="132"/>
      <c r="P134" s="133">
        <f>SUM(P135:P148)</f>
        <v>0</v>
      </c>
      <c r="R134" s="133">
        <f>SUM(R135:R148)</f>
        <v>0</v>
      </c>
      <c r="T134" s="134">
        <f>SUM(T135:T148)</f>
        <v>0</v>
      </c>
      <c r="AR134" s="129" t="s">
        <v>84</v>
      </c>
      <c r="AT134" s="135" t="s">
        <v>73</v>
      </c>
      <c r="AU134" s="135" t="s">
        <v>82</v>
      </c>
      <c r="AY134" s="129" t="s">
        <v>143</v>
      </c>
      <c r="BK134" s="136">
        <f>SUM(BK135:BK148)</f>
        <v>0</v>
      </c>
    </row>
    <row r="135" spans="2:65" s="1" customFormat="1" ht="16.5" customHeight="1">
      <c r="B135" s="139"/>
      <c r="C135" s="140" t="s">
        <v>405</v>
      </c>
      <c r="D135" s="140" t="s">
        <v>146</v>
      </c>
      <c r="E135" s="141" t="s">
        <v>923</v>
      </c>
      <c r="F135" s="142" t="s">
        <v>924</v>
      </c>
      <c r="G135" s="143" t="s">
        <v>263</v>
      </c>
      <c r="H135" s="144">
        <v>1</v>
      </c>
      <c r="I135" s="145"/>
      <c r="J135" s="145">
        <v>0</v>
      </c>
      <c r="K135" s="142" t="s">
        <v>803</v>
      </c>
      <c r="L135" s="36"/>
      <c r="M135" s="146" t="s">
        <v>5</v>
      </c>
      <c r="N135" s="147" t="s">
        <v>45</v>
      </c>
      <c r="O135" s="148">
        <v>0</v>
      </c>
      <c r="P135" s="148">
        <f t="shared" ref="P135:P148" si="36">O135*H135</f>
        <v>0</v>
      </c>
      <c r="Q135" s="148">
        <v>0</v>
      </c>
      <c r="R135" s="148">
        <f t="shared" ref="R135:R148" si="37">Q135*H135</f>
        <v>0</v>
      </c>
      <c r="S135" s="148">
        <v>0</v>
      </c>
      <c r="T135" s="149">
        <f t="shared" ref="T135:T148" si="38">S135*H135</f>
        <v>0</v>
      </c>
      <c r="AR135" s="22" t="s">
        <v>243</v>
      </c>
      <c r="AT135" s="22" t="s">
        <v>146</v>
      </c>
      <c r="AU135" s="22" t="s">
        <v>84</v>
      </c>
      <c r="AY135" s="22" t="s">
        <v>143</v>
      </c>
      <c r="BE135" s="150">
        <f t="shared" ref="BE135:BE148" si="39">IF(N135="základní",J135,0)</f>
        <v>0</v>
      </c>
      <c r="BF135" s="150">
        <f t="shared" ref="BF135:BF148" si="40">IF(N135="snížená",J135,0)</f>
        <v>0</v>
      </c>
      <c r="BG135" s="150">
        <f t="shared" ref="BG135:BG148" si="41">IF(N135="zákl. přenesená",J135,0)</f>
        <v>0</v>
      </c>
      <c r="BH135" s="150">
        <f t="shared" ref="BH135:BH148" si="42">IF(N135="sníž. přenesená",J135,0)</f>
        <v>0</v>
      </c>
      <c r="BI135" s="150">
        <f t="shared" ref="BI135:BI148" si="43">IF(N135="nulová",J135,0)</f>
        <v>0</v>
      </c>
      <c r="BJ135" s="22" t="s">
        <v>82</v>
      </c>
      <c r="BK135" s="150">
        <f t="shared" ref="BK135:BK148" si="44">ROUND(I135*H135,2)</f>
        <v>0</v>
      </c>
      <c r="BL135" s="22" t="s">
        <v>243</v>
      </c>
      <c r="BM135" s="22" t="s">
        <v>925</v>
      </c>
    </row>
    <row r="136" spans="2:65" s="1" customFormat="1" ht="16.5" customHeight="1">
      <c r="B136" s="139"/>
      <c r="C136" s="140" t="s">
        <v>410</v>
      </c>
      <c r="D136" s="140" t="s">
        <v>146</v>
      </c>
      <c r="E136" s="141" t="s">
        <v>926</v>
      </c>
      <c r="F136" s="142" t="s">
        <v>927</v>
      </c>
      <c r="G136" s="143" t="s">
        <v>263</v>
      </c>
      <c r="H136" s="144">
        <v>1</v>
      </c>
      <c r="I136" s="145"/>
      <c r="J136" s="145">
        <v>0</v>
      </c>
      <c r="K136" s="142" t="s">
        <v>803</v>
      </c>
      <c r="L136" s="36"/>
      <c r="M136" s="146" t="s">
        <v>5</v>
      </c>
      <c r="N136" s="147" t="s">
        <v>45</v>
      </c>
      <c r="O136" s="148">
        <v>0</v>
      </c>
      <c r="P136" s="148">
        <f t="shared" si="36"/>
        <v>0</v>
      </c>
      <c r="Q136" s="148">
        <v>0</v>
      </c>
      <c r="R136" s="148">
        <f t="shared" si="37"/>
        <v>0</v>
      </c>
      <c r="S136" s="148">
        <v>0</v>
      </c>
      <c r="T136" s="149">
        <f t="shared" si="38"/>
        <v>0</v>
      </c>
      <c r="AR136" s="22" t="s">
        <v>243</v>
      </c>
      <c r="AT136" s="22" t="s">
        <v>146</v>
      </c>
      <c r="AU136" s="22" t="s">
        <v>84</v>
      </c>
      <c r="AY136" s="22" t="s">
        <v>143</v>
      </c>
      <c r="BE136" s="150">
        <f t="shared" si="39"/>
        <v>0</v>
      </c>
      <c r="BF136" s="150">
        <f t="shared" si="40"/>
        <v>0</v>
      </c>
      <c r="BG136" s="150">
        <f t="shared" si="41"/>
        <v>0</v>
      </c>
      <c r="BH136" s="150">
        <f t="shared" si="42"/>
        <v>0</v>
      </c>
      <c r="BI136" s="150">
        <f t="shared" si="43"/>
        <v>0</v>
      </c>
      <c r="BJ136" s="22" t="s">
        <v>82</v>
      </c>
      <c r="BK136" s="150">
        <f t="shared" si="44"/>
        <v>0</v>
      </c>
      <c r="BL136" s="22" t="s">
        <v>243</v>
      </c>
      <c r="BM136" s="22" t="s">
        <v>928</v>
      </c>
    </row>
    <row r="137" spans="2:65" s="1" customFormat="1" ht="16.5" customHeight="1">
      <c r="B137" s="139"/>
      <c r="C137" s="140" t="s">
        <v>414</v>
      </c>
      <c r="D137" s="140" t="s">
        <v>146</v>
      </c>
      <c r="E137" s="141" t="s">
        <v>929</v>
      </c>
      <c r="F137" s="142" t="s">
        <v>930</v>
      </c>
      <c r="G137" s="143" t="s">
        <v>263</v>
      </c>
      <c r="H137" s="144">
        <v>1</v>
      </c>
      <c r="I137" s="145"/>
      <c r="J137" s="145">
        <v>0</v>
      </c>
      <c r="K137" s="142" t="s">
        <v>803</v>
      </c>
      <c r="L137" s="36"/>
      <c r="M137" s="146" t="s">
        <v>5</v>
      </c>
      <c r="N137" s="147" t="s">
        <v>45</v>
      </c>
      <c r="O137" s="148">
        <v>0</v>
      </c>
      <c r="P137" s="148">
        <f t="shared" si="36"/>
        <v>0</v>
      </c>
      <c r="Q137" s="148">
        <v>0</v>
      </c>
      <c r="R137" s="148">
        <f t="shared" si="37"/>
        <v>0</v>
      </c>
      <c r="S137" s="148">
        <v>0</v>
      </c>
      <c r="T137" s="149">
        <f t="shared" si="38"/>
        <v>0</v>
      </c>
      <c r="AR137" s="22" t="s">
        <v>243</v>
      </c>
      <c r="AT137" s="22" t="s">
        <v>146</v>
      </c>
      <c r="AU137" s="22" t="s">
        <v>84</v>
      </c>
      <c r="AY137" s="22" t="s">
        <v>143</v>
      </c>
      <c r="BE137" s="150">
        <f t="shared" si="39"/>
        <v>0</v>
      </c>
      <c r="BF137" s="150">
        <f t="shared" si="40"/>
        <v>0</v>
      </c>
      <c r="BG137" s="150">
        <f t="shared" si="41"/>
        <v>0</v>
      </c>
      <c r="BH137" s="150">
        <f t="shared" si="42"/>
        <v>0</v>
      </c>
      <c r="BI137" s="150">
        <f t="shared" si="43"/>
        <v>0</v>
      </c>
      <c r="BJ137" s="22" t="s">
        <v>82</v>
      </c>
      <c r="BK137" s="150">
        <f t="shared" si="44"/>
        <v>0</v>
      </c>
      <c r="BL137" s="22" t="s">
        <v>243</v>
      </c>
      <c r="BM137" s="22" t="s">
        <v>931</v>
      </c>
    </row>
    <row r="138" spans="2:65" s="1" customFormat="1" ht="16.5" customHeight="1">
      <c r="B138" s="139"/>
      <c r="C138" s="140" t="s">
        <v>420</v>
      </c>
      <c r="D138" s="140" t="s">
        <v>146</v>
      </c>
      <c r="E138" s="141" t="s">
        <v>932</v>
      </c>
      <c r="F138" s="142" t="s">
        <v>933</v>
      </c>
      <c r="G138" s="143" t="s">
        <v>5</v>
      </c>
      <c r="H138" s="144">
        <v>1</v>
      </c>
      <c r="I138" s="145"/>
      <c r="J138" s="145">
        <v>0</v>
      </c>
      <c r="K138" s="142" t="s">
        <v>803</v>
      </c>
      <c r="L138" s="36"/>
      <c r="M138" s="146" t="s">
        <v>5</v>
      </c>
      <c r="N138" s="147" t="s">
        <v>45</v>
      </c>
      <c r="O138" s="148">
        <v>0</v>
      </c>
      <c r="P138" s="148">
        <f t="shared" si="36"/>
        <v>0</v>
      </c>
      <c r="Q138" s="148">
        <v>0</v>
      </c>
      <c r="R138" s="148">
        <f t="shared" si="37"/>
        <v>0</v>
      </c>
      <c r="S138" s="148">
        <v>0</v>
      </c>
      <c r="T138" s="149">
        <f t="shared" si="38"/>
        <v>0</v>
      </c>
      <c r="AR138" s="22" t="s">
        <v>243</v>
      </c>
      <c r="AT138" s="22" t="s">
        <v>146</v>
      </c>
      <c r="AU138" s="22" t="s">
        <v>84</v>
      </c>
      <c r="AY138" s="22" t="s">
        <v>143</v>
      </c>
      <c r="BE138" s="150">
        <f t="shared" si="39"/>
        <v>0</v>
      </c>
      <c r="BF138" s="150">
        <f t="shared" si="40"/>
        <v>0</v>
      </c>
      <c r="BG138" s="150">
        <f t="shared" si="41"/>
        <v>0</v>
      </c>
      <c r="BH138" s="150">
        <f t="shared" si="42"/>
        <v>0</v>
      </c>
      <c r="BI138" s="150">
        <f t="shared" si="43"/>
        <v>0</v>
      </c>
      <c r="BJ138" s="22" t="s">
        <v>82</v>
      </c>
      <c r="BK138" s="150">
        <f t="shared" si="44"/>
        <v>0</v>
      </c>
      <c r="BL138" s="22" t="s">
        <v>243</v>
      </c>
      <c r="BM138" s="22" t="s">
        <v>934</v>
      </c>
    </row>
    <row r="139" spans="2:65" s="1" customFormat="1" ht="16.5" customHeight="1">
      <c r="B139" s="139"/>
      <c r="C139" s="140" t="s">
        <v>425</v>
      </c>
      <c r="D139" s="140" t="s">
        <v>146</v>
      </c>
      <c r="E139" s="141" t="s">
        <v>935</v>
      </c>
      <c r="F139" s="142" t="s">
        <v>936</v>
      </c>
      <c r="G139" s="143" t="s">
        <v>263</v>
      </c>
      <c r="H139" s="144">
        <v>1</v>
      </c>
      <c r="I139" s="145"/>
      <c r="J139" s="145">
        <v>0</v>
      </c>
      <c r="K139" s="142" t="s">
        <v>803</v>
      </c>
      <c r="L139" s="36"/>
      <c r="M139" s="146" t="s">
        <v>5</v>
      </c>
      <c r="N139" s="147" t="s">
        <v>45</v>
      </c>
      <c r="O139" s="148">
        <v>0</v>
      </c>
      <c r="P139" s="148">
        <f t="shared" si="36"/>
        <v>0</v>
      </c>
      <c r="Q139" s="148">
        <v>0</v>
      </c>
      <c r="R139" s="148">
        <f t="shared" si="37"/>
        <v>0</v>
      </c>
      <c r="S139" s="148">
        <v>0</v>
      </c>
      <c r="T139" s="149">
        <f t="shared" si="38"/>
        <v>0</v>
      </c>
      <c r="AR139" s="22" t="s">
        <v>243</v>
      </c>
      <c r="AT139" s="22" t="s">
        <v>146</v>
      </c>
      <c r="AU139" s="22" t="s">
        <v>84</v>
      </c>
      <c r="AY139" s="22" t="s">
        <v>143</v>
      </c>
      <c r="BE139" s="150">
        <f t="shared" si="39"/>
        <v>0</v>
      </c>
      <c r="BF139" s="150">
        <f t="shared" si="40"/>
        <v>0</v>
      </c>
      <c r="BG139" s="150">
        <f t="shared" si="41"/>
        <v>0</v>
      </c>
      <c r="BH139" s="150">
        <f t="shared" si="42"/>
        <v>0</v>
      </c>
      <c r="BI139" s="150">
        <f t="shared" si="43"/>
        <v>0</v>
      </c>
      <c r="BJ139" s="22" t="s">
        <v>82</v>
      </c>
      <c r="BK139" s="150">
        <f t="shared" si="44"/>
        <v>0</v>
      </c>
      <c r="BL139" s="22" t="s">
        <v>243</v>
      </c>
      <c r="BM139" s="22" t="s">
        <v>937</v>
      </c>
    </row>
    <row r="140" spans="2:65" s="1" customFormat="1" ht="16.5" customHeight="1">
      <c r="B140" s="139"/>
      <c r="C140" s="140" t="s">
        <v>429</v>
      </c>
      <c r="D140" s="140" t="s">
        <v>146</v>
      </c>
      <c r="E140" s="141" t="s">
        <v>938</v>
      </c>
      <c r="F140" s="142" t="s">
        <v>939</v>
      </c>
      <c r="G140" s="143" t="s">
        <v>263</v>
      </c>
      <c r="H140" s="144">
        <v>2</v>
      </c>
      <c r="I140" s="145"/>
      <c r="J140" s="145">
        <v>0</v>
      </c>
      <c r="K140" s="142" t="s">
        <v>803</v>
      </c>
      <c r="L140" s="36"/>
      <c r="M140" s="146" t="s">
        <v>5</v>
      </c>
      <c r="N140" s="147" t="s">
        <v>45</v>
      </c>
      <c r="O140" s="148">
        <v>0</v>
      </c>
      <c r="P140" s="148">
        <f t="shared" si="36"/>
        <v>0</v>
      </c>
      <c r="Q140" s="148">
        <v>0</v>
      </c>
      <c r="R140" s="148">
        <f t="shared" si="37"/>
        <v>0</v>
      </c>
      <c r="S140" s="148">
        <v>0</v>
      </c>
      <c r="T140" s="149">
        <f t="shared" si="38"/>
        <v>0</v>
      </c>
      <c r="AR140" s="22" t="s">
        <v>243</v>
      </c>
      <c r="AT140" s="22" t="s">
        <v>146</v>
      </c>
      <c r="AU140" s="22" t="s">
        <v>84</v>
      </c>
      <c r="AY140" s="22" t="s">
        <v>143</v>
      </c>
      <c r="BE140" s="150">
        <f t="shared" si="39"/>
        <v>0</v>
      </c>
      <c r="BF140" s="150">
        <f t="shared" si="40"/>
        <v>0</v>
      </c>
      <c r="BG140" s="150">
        <f t="shared" si="41"/>
        <v>0</v>
      </c>
      <c r="BH140" s="150">
        <f t="shared" si="42"/>
        <v>0</v>
      </c>
      <c r="BI140" s="150">
        <f t="shared" si="43"/>
        <v>0</v>
      </c>
      <c r="BJ140" s="22" t="s">
        <v>82</v>
      </c>
      <c r="BK140" s="150">
        <f t="shared" si="44"/>
        <v>0</v>
      </c>
      <c r="BL140" s="22" t="s">
        <v>243</v>
      </c>
      <c r="BM140" s="22" t="s">
        <v>940</v>
      </c>
    </row>
    <row r="141" spans="2:65" s="1" customFormat="1" ht="16.5" customHeight="1">
      <c r="B141" s="139"/>
      <c r="C141" s="140" t="s">
        <v>436</v>
      </c>
      <c r="D141" s="140" t="s">
        <v>146</v>
      </c>
      <c r="E141" s="141" t="s">
        <v>941</v>
      </c>
      <c r="F141" s="142" t="s">
        <v>942</v>
      </c>
      <c r="G141" s="143" t="s">
        <v>263</v>
      </c>
      <c r="H141" s="144">
        <v>1</v>
      </c>
      <c r="I141" s="145"/>
      <c r="J141" s="145">
        <v>0</v>
      </c>
      <c r="K141" s="142" t="s">
        <v>803</v>
      </c>
      <c r="L141" s="36"/>
      <c r="M141" s="146" t="s">
        <v>5</v>
      </c>
      <c r="N141" s="147" t="s">
        <v>45</v>
      </c>
      <c r="O141" s="148">
        <v>0</v>
      </c>
      <c r="P141" s="148">
        <f t="shared" si="36"/>
        <v>0</v>
      </c>
      <c r="Q141" s="148">
        <v>0</v>
      </c>
      <c r="R141" s="148">
        <f t="shared" si="37"/>
        <v>0</v>
      </c>
      <c r="S141" s="148">
        <v>0</v>
      </c>
      <c r="T141" s="149">
        <f t="shared" si="38"/>
        <v>0</v>
      </c>
      <c r="AR141" s="22" t="s">
        <v>243</v>
      </c>
      <c r="AT141" s="22" t="s">
        <v>146</v>
      </c>
      <c r="AU141" s="22" t="s">
        <v>84</v>
      </c>
      <c r="AY141" s="22" t="s">
        <v>143</v>
      </c>
      <c r="BE141" s="150">
        <f t="shared" si="39"/>
        <v>0</v>
      </c>
      <c r="BF141" s="150">
        <f t="shared" si="40"/>
        <v>0</v>
      </c>
      <c r="BG141" s="150">
        <f t="shared" si="41"/>
        <v>0</v>
      </c>
      <c r="BH141" s="150">
        <f t="shared" si="42"/>
        <v>0</v>
      </c>
      <c r="BI141" s="150">
        <f t="shared" si="43"/>
        <v>0</v>
      </c>
      <c r="BJ141" s="22" t="s">
        <v>82</v>
      </c>
      <c r="BK141" s="150">
        <f t="shared" si="44"/>
        <v>0</v>
      </c>
      <c r="BL141" s="22" t="s">
        <v>243</v>
      </c>
      <c r="BM141" s="22" t="s">
        <v>943</v>
      </c>
    </row>
    <row r="142" spans="2:65" s="1" customFormat="1" ht="16.5" customHeight="1">
      <c r="B142" s="139"/>
      <c r="C142" s="140" t="s">
        <v>437</v>
      </c>
      <c r="D142" s="140" t="s">
        <v>146</v>
      </c>
      <c r="E142" s="141" t="s">
        <v>944</v>
      </c>
      <c r="F142" s="142" t="s">
        <v>945</v>
      </c>
      <c r="G142" s="143" t="s">
        <v>263</v>
      </c>
      <c r="H142" s="144">
        <v>1</v>
      </c>
      <c r="I142" s="145"/>
      <c r="J142" s="145">
        <v>0</v>
      </c>
      <c r="K142" s="142" t="s">
        <v>803</v>
      </c>
      <c r="L142" s="36"/>
      <c r="M142" s="146" t="s">
        <v>5</v>
      </c>
      <c r="N142" s="147" t="s">
        <v>45</v>
      </c>
      <c r="O142" s="148">
        <v>0</v>
      </c>
      <c r="P142" s="148">
        <f t="shared" si="36"/>
        <v>0</v>
      </c>
      <c r="Q142" s="148">
        <v>0</v>
      </c>
      <c r="R142" s="148">
        <f t="shared" si="37"/>
        <v>0</v>
      </c>
      <c r="S142" s="148">
        <v>0</v>
      </c>
      <c r="T142" s="149">
        <f t="shared" si="38"/>
        <v>0</v>
      </c>
      <c r="AR142" s="22" t="s">
        <v>243</v>
      </c>
      <c r="AT142" s="22" t="s">
        <v>146</v>
      </c>
      <c r="AU142" s="22" t="s">
        <v>84</v>
      </c>
      <c r="AY142" s="22" t="s">
        <v>143</v>
      </c>
      <c r="BE142" s="150">
        <f t="shared" si="39"/>
        <v>0</v>
      </c>
      <c r="BF142" s="150">
        <f t="shared" si="40"/>
        <v>0</v>
      </c>
      <c r="BG142" s="150">
        <f t="shared" si="41"/>
        <v>0</v>
      </c>
      <c r="BH142" s="150">
        <f t="shared" si="42"/>
        <v>0</v>
      </c>
      <c r="BI142" s="150">
        <f t="shared" si="43"/>
        <v>0</v>
      </c>
      <c r="BJ142" s="22" t="s">
        <v>82</v>
      </c>
      <c r="BK142" s="150">
        <f t="shared" si="44"/>
        <v>0</v>
      </c>
      <c r="BL142" s="22" t="s">
        <v>243</v>
      </c>
      <c r="BM142" s="22" t="s">
        <v>946</v>
      </c>
    </row>
    <row r="143" spans="2:65" s="1" customFormat="1" ht="16.5" customHeight="1">
      <c r="B143" s="139"/>
      <c r="C143" s="140" t="s">
        <v>438</v>
      </c>
      <c r="D143" s="140" t="s">
        <v>146</v>
      </c>
      <c r="E143" s="141" t="s">
        <v>947</v>
      </c>
      <c r="F143" s="142" t="s">
        <v>948</v>
      </c>
      <c r="G143" s="143" t="s">
        <v>263</v>
      </c>
      <c r="H143" s="144">
        <v>1</v>
      </c>
      <c r="I143" s="145"/>
      <c r="J143" s="145">
        <v>0</v>
      </c>
      <c r="K143" s="142" t="s">
        <v>803</v>
      </c>
      <c r="L143" s="36"/>
      <c r="M143" s="146" t="s">
        <v>5</v>
      </c>
      <c r="N143" s="147" t="s">
        <v>45</v>
      </c>
      <c r="O143" s="148">
        <v>0</v>
      </c>
      <c r="P143" s="148">
        <f t="shared" si="36"/>
        <v>0</v>
      </c>
      <c r="Q143" s="148">
        <v>0</v>
      </c>
      <c r="R143" s="148">
        <f t="shared" si="37"/>
        <v>0</v>
      </c>
      <c r="S143" s="148">
        <v>0</v>
      </c>
      <c r="T143" s="149">
        <f t="shared" si="38"/>
        <v>0</v>
      </c>
      <c r="AR143" s="22" t="s">
        <v>243</v>
      </c>
      <c r="AT143" s="22" t="s">
        <v>146</v>
      </c>
      <c r="AU143" s="22" t="s">
        <v>84</v>
      </c>
      <c r="AY143" s="22" t="s">
        <v>143</v>
      </c>
      <c r="BE143" s="150">
        <f t="shared" si="39"/>
        <v>0</v>
      </c>
      <c r="BF143" s="150">
        <f t="shared" si="40"/>
        <v>0</v>
      </c>
      <c r="BG143" s="150">
        <f t="shared" si="41"/>
        <v>0</v>
      </c>
      <c r="BH143" s="150">
        <f t="shared" si="42"/>
        <v>0</v>
      </c>
      <c r="BI143" s="150">
        <f t="shared" si="43"/>
        <v>0</v>
      </c>
      <c r="BJ143" s="22" t="s">
        <v>82</v>
      </c>
      <c r="BK143" s="150">
        <f t="shared" si="44"/>
        <v>0</v>
      </c>
      <c r="BL143" s="22" t="s">
        <v>243</v>
      </c>
      <c r="BM143" s="22" t="s">
        <v>949</v>
      </c>
    </row>
    <row r="144" spans="2:65" s="1" customFormat="1" ht="16.5" customHeight="1">
      <c r="B144" s="139"/>
      <c r="C144" s="140" t="s">
        <v>439</v>
      </c>
      <c r="D144" s="140" t="s">
        <v>146</v>
      </c>
      <c r="E144" s="141" t="s">
        <v>950</v>
      </c>
      <c r="F144" s="142" t="s">
        <v>951</v>
      </c>
      <c r="G144" s="143" t="s">
        <v>263</v>
      </c>
      <c r="H144" s="144">
        <v>1</v>
      </c>
      <c r="I144" s="145"/>
      <c r="J144" s="145">
        <v>0</v>
      </c>
      <c r="K144" s="142" t="s">
        <v>803</v>
      </c>
      <c r="L144" s="36"/>
      <c r="M144" s="146" t="s">
        <v>5</v>
      </c>
      <c r="N144" s="147" t="s">
        <v>45</v>
      </c>
      <c r="O144" s="148">
        <v>0</v>
      </c>
      <c r="P144" s="148">
        <f t="shared" si="36"/>
        <v>0</v>
      </c>
      <c r="Q144" s="148">
        <v>0</v>
      </c>
      <c r="R144" s="148">
        <f t="shared" si="37"/>
        <v>0</v>
      </c>
      <c r="S144" s="148">
        <v>0</v>
      </c>
      <c r="T144" s="149">
        <f t="shared" si="38"/>
        <v>0</v>
      </c>
      <c r="AR144" s="22" t="s">
        <v>243</v>
      </c>
      <c r="AT144" s="22" t="s">
        <v>146</v>
      </c>
      <c r="AU144" s="22" t="s">
        <v>84</v>
      </c>
      <c r="AY144" s="22" t="s">
        <v>143</v>
      </c>
      <c r="BE144" s="150">
        <f t="shared" si="39"/>
        <v>0</v>
      </c>
      <c r="BF144" s="150">
        <f t="shared" si="40"/>
        <v>0</v>
      </c>
      <c r="BG144" s="150">
        <f t="shared" si="41"/>
        <v>0</v>
      </c>
      <c r="BH144" s="150">
        <f t="shared" si="42"/>
        <v>0</v>
      </c>
      <c r="BI144" s="150">
        <f t="shared" si="43"/>
        <v>0</v>
      </c>
      <c r="BJ144" s="22" t="s">
        <v>82</v>
      </c>
      <c r="BK144" s="150">
        <f t="shared" si="44"/>
        <v>0</v>
      </c>
      <c r="BL144" s="22" t="s">
        <v>243</v>
      </c>
      <c r="BM144" s="22" t="s">
        <v>952</v>
      </c>
    </row>
    <row r="145" spans="2:65" s="1" customFormat="1" ht="16.5" customHeight="1">
      <c r="B145" s="139"/>
      <c r="C145" s="140" t="s">
        <v>440</v>
      </c>
      <c r="D145" s="140" t="s">
        <v>146</v>
      </c>
      <c r="E145" s="141" t="s">
        <v>953</v>
      </c>
      <c r="F145" s="142" t="s">
        <v>954</v>
      </c>
      <c r="G145" s="143" t="s">
        <v>263</v>
      </c>
      <c r="H145" s="144">
        <v>2</v>
      </c>
      <c r="I145" s="145"/>
      <c r="J145" s="145">
        <v>0</v>
      </c>
      <c r="K145" s="142" t="s">
        <v>803</v>
      </c>
      <c r="L145" s="36"/>
      <c r="M145" s="146" t="s">
        <v>5</v>
      </c>
      <c r="N145" s="147" t="s">
        <v>45</v>
      </c>
      <c r="O145" s="148">
        <v>0</v>
      </c>
      <c r="P145" s="148">
        <f t="shared" si="36"/>
        <v>0</v>
      </c>
      <c r="Q145" s="148">
        <v>0</v>
      </c>
      <c r="R145" s="148">
        <f t="shared" si="37"/>
        <v>0</v>
      </c>
      <c r="S145" s="148">
        <v>0</v>
      </c>
      <c r="T145" s="149">
        <f t="shared" si="38"/>
        <v>0</v>
      </c>
      <c r="AR145" s="22" t="s">
        <v>243</v>
      </c>
      <c r="AT145" s="22" t="s">
        <v>146</v>
      </c>
      <c r="AU145" s="22" t="s">
        <v>84</v>
      </c>
      <c r="AY145" s="22" t="s">
        <v>143</v>
      </c>
      <c r="BE145" s="150">
        <f t="shared" si="39"/>
        <v>0</v>
      </c>
      <c r="BF145" s="150">
        <f t="shared" si="40"/>
        <v>0</v>
      </c>
      <c r="BG145" s="150">
        <f t="shared" si="41"/>
        <v>0</v>
      </c>
      <c r="BH145" s="150">
        <f t="shared" si="42"/>
        <v>0</v>
      </c>
      <c r="BI145" s="150">
        <f t="shared" si="43"/>
        <v>0</v>
      </c>
      <c r="BJ145" s="22" t="s">
        <v>82</v>
      </c>
      <c r="BK145" s="150">
        <f t="shared" si="44"/>
        <v>0</v>
      </c>
      <c r="BL145" s="22" t="s">
        <v>243</v>
      </c>
      <c r="BM145" s="22" t="s">
        <v>955</v>
      </c>
    </row>
    <row r="146" spans="2:65" s="1" customFormat="1" ht="16.5" customHeight="1">
      <c r="B146" s="139"/>
      <c r="C146" s="140" t="s">
        <v>441</v>
      </c>
      <c r="D146" s="140" t="s">
        <v>146</v>
      </c>
      <c r="E146" s="141" t="s">
        <v>956</v>
      </c>
      <c r="F146" s="142" t="s">
        <v>957</v>
      </c>
      <c r="G146" s="143" t="s">
        <v>163</v>
      </c>
      <c r="H146" s="144">
        <v>20</v>
      </c>
      <c r="I146" s="145"/>
      <c r="J146" s="145">
        <v>0</v>
      </c>
      <c r="K146" s="142" t="s">
        <v>803</v>
      </c>
      <c r="L146" s="36"/>
      <c r="M146" s="146" t="s">
        <v>5</v>
      </c>
      <c r="N146" s="147" t="s">
        <v>45</v>
      </c>
      <c r="O146" s="148">
        <v>0</v>
      </c>
      <c r="P146" s="148">
        <f t="shared" si="36"/>
        <v>0</v>
      </c>
      <c r="Q146" s="148">
        <v>0</v>
      </c>
      <c r="R146" s="148">
        <f t="shared" si="37"/>
        <v>0</v>
      </c>
      <c r="S146" s="148">
        <v>0</v>
      </c>
      <c r="T146" s="149">
        <f t="shared" si="38"/>
        <v>0</v>
      </c>
      <c r="AR146" s="22" t="s">
        <v>243</v>
      </c>
      <c r="AT146" s="22" t="s">
        <v>146</v>
      </c>
      <c r="AU146" s="22" t="s">
        <v>84</v>
      </c>
      <c r="AY146" s="22" t="s">
        <v>143</v>
      </c>
      <c r="BE146" s="150">
        <f t="shared" si="39"/>
        <v>0</v>
      </c>
      <c r="BF146" s="150">
        <f t="shared" si="40"/>
        <v>0</v>
      </c>
      <c r="BG146" s="150">
        <f t="shared" si="41"/>
        <v>0</v>
      </c>
      <c r="BH146" s="150">
        <f t="shared" si="42"/>
        <v>0</v>
      </c>
      <c r="BI146" s="150">
        <f t="shared" si="43"/>
        <v>0</v>
      </c>
      <c r="BJ146" s="22" t="s">
        <v>82</v>
      </c>
      <c r="BK146" s="150">
        <f t="shared" si="44"/>
        <v>0</v>
      </c>
      <c r="BL146" s="22" t="s">
        <v>243</v>
      </c>
      <c r="BM146" s="22" t="s">
        <v>958</v>
      </c>
    </row>
    <row r="147" spans="2:65" s="1" customFormat="1" ht="16.5" customHeight="1">
      <c r="B147" s="139"/>
      <c r="C147" s="140" t="s">
        <v>442</v>
      </c>
      <c r="D147" s="140" t="s">
        <v>146</v>
      </c>
      <c r="E147" s="141" t="s">
        <v>959</v>
      </c>
      <c r="F147" s="142" t="s">
        <v>960</v>
      </c>
      <c r="G147" s="143" t="s">
        <v>163</v>
      </c>
      <c r="H147" s="144">
        <v>40</v>
      </c>
      <c r="I147" s="145"/>
      <c r="J147" s="145">
        <v>0</v>
      </c>
      <c r="K147" s="142" t="s">
        <v>803</v>
      </c>
      <c r="L147" s="36"/>
      <c r="M147" s="146" t="s">
        <v>5</v>
      </c>
      <c r="N147" s="147" t="s">
        <v>45</v>
      </c>
      <c r="O147" s="148">
        <v>0</v>
      </c>
      <c r="P147" s="148">
        <f t="shared" si="36"/>
        <v>0</v>
      </c>
      <c r="Q147" s="148">
        <v>0</v>
      </c>
      <c r="R147" s="148">
        <f t="shared" si="37"/>
        <v>0</v>
      </c>
      <c r="S147" s="148">
        <v>0</v>
      </c>
      <c r="T147" s="149">
        <f t="shared" si="38"/>
        <v>0</v>
      </c>
      <c r="AR147" s="22" t="s">
        <v>243</v>
      </c>
      <c r="AT147" s="22" t="s">
        <v>146</v>
      </c>
      <c r="AU147" s="22" t="s">
        <v>84</v>
      </c>
      <c r="AY147" s="22" t="s">
        <v>143</v>
      </c>
      <c r="BE147" s="150">
        <f t="shared" si="39"/>
        <v>0</v>
      </c>
      <c r="BF147" s="150">
        <f t="shared" si="40"/>
        <v>0</v>
      </c>
      <c r="BG147" s="150">
        <f t="shared" si="41"/>
        <v>0</v>
      </c>
      <c r="BH147" s="150">
        <f t="shared" si="42"/>
        <v>0</v>
      </c>
      <c r="BI147" s="150">
        <f t="shared" si="43"/>
        <v>0</v>
      </c>
      <c r="BJ147" s="22" t="s">
        <v>82</v>
      </c>
      <c r="BK147" s="150">
        <f t="shared" si="44"/>
        <v>0</v>
      </c>
      <c r="BL147" s="22" t="s">
        <v>243</v>
      </c>
      <c r="BM147" s="22" t="s">
        <v>961</v>
      </c>
    </row>
    <row r="148" spans="2:65" s="1" customFormat="1" ht="16.5" customHeight="1">
      <c r="B148" s="139"/>
      <c r="C148" s="140" t="s">
        <v>443</v>
      </c>
      <c r="D148" s="140" t="s">
        <v>146</v>
      </c>
      <c r="E148" s="141" t="s">
        <v>962</v>
      </c>
      <c r="F148" s="142" t="s">
        <v>963</v>
      </c>
      <c r="G148" s="143" t="s">
        <v>647</v>
      </c>
      <c r="H148" s="144">
        <v>1</v>
      </c>
      <c r="I148" s="145"/>
      <c r="J148" s="145">
        <v>0</v>
      </c>
      <c r="K148" s="142" t="s">
        <v>803</v>
      </c>
      <c r="L148" s="36"/>
      <c r="M148" s="146" t="s">
        <v>5</v>
      </c>
      <c r="N148" s="147" t="s">
        <v>45</v>
      </c>
      <c r="O148" s="148">
        <v>0</v>
      </c>
      <c r="P148" s="148">
        <f t="shared" si="36"/>
        <v>0</v>
      </c>
      <c r="Q148" s="148">
        <v>0</v>
      </c>
      <c r="R148" s="148">
        <f t="shared" si="37"/>
        <v>0</v>
      </c>
      <c r="S148" s="148">
        <v>0</v>
      </c>
      <c r="T148" s="149">
        <f t="shared" si="38"/>
        <v>0</v>
      </c>
      <c r="AR148" s="22" t="s">
        <v>243</v>
      </c>
      <c r="AT148" s="22" t="s">
        <v>146</v>
      </c>
      <c r="AU148" s="22" t="s">
        <v>84</v>
      </c>
      <c r="AY148" s="22" t="s">
        <v>143</v>
      </c>
      <c r="BE148" s="150">
        <f t="shared" si="39"/>
        <v>0</v>
      </c>
      <c r="BF148" s="150">
        <f t="shared" si="40"/>
        <v>0</v>
      </c>
      <c r="BG148" s="150">
        <f t="shared" si="41"/>
        <v>0</v>
      </c>
      <c r="BH148" s="150">
        <f t="shared" si="42"/>
        <v>0</v>
      </c>
      <c r="BI148" s="150">
        <f t="shared" si="43"/>
        <v>0</v>
      </c>
      <c r="BJ148" s="22" t="s">
        <v>82</v>
      </c>
      <c r="BK148" s="150">
        <f t="shared" si="44"/>
        <v>0</v>
      </c>
      <c r="BL148" s="22" t="s">
        <v>243</v>
      </c>
      <c r="BM148" s="22" t="s">
        <v>964</v>
      </c>
    </row>
    <row r="149" spans="2:65" s="10" customFormat="1" ht="29.85" customHeight="1">
      <c r="B149" s="128"/>
      <c r="D149" s="129" t="s">
        <v>73</v>
      </c>
      <c r="E149" s="137" t="s">
        <v>186</v>
      </c>
      <c r="F149" s="137" t="s">
        <v>965</v>
      </c>
      <c r="J149" s="138">
        <f>J150+J151+J152+J153+J154+J155+J156</f>
        <v>0</v>
      </c>
      <c r="L149" s="128"/>
      <c r="M149" s="132"/>
      <c r="P149" s="133">
        <f>SUM(P150:P156)</f>
        <v>0</v>
      </c>
      <c r="R149" s="133">
        <f>SUM(R150:R156)</f>
        <v>0</v>
      </c>
      <c r="T149" s="134">
        <f>SUM(T150:T156)</f>
        <v>0</v>
      </c>
      <c r="AR149" s="129" t="s">
        <v>84</v>
      </c>
      <c r="AT149" s="135" t="s">
        <v>73</v>
      </c>
      <c r="AU149" s="135" t="s">
        <v>82</v>
      </c>
      <c r="AY149" s="129" t="s">
        <v>143</v>
      </c>
      <c r="BK149" s="136">
        <f>SUM(BK150:BK156)</f>
        <v>0</v>
      </c>
    </row>
    <row r="150" spans="2:65" s="1" customFormat="1" ht="16.5" customHeight="1">
      <c r="B150" s="139"/>
      <c r="C150" s="140" t="s">
        <v>444</v>
      </c>
      <c r="D150" s="140" t="s">
        <v>146</v>
      </c>
      <c r="E150" s="141" t="s">
        <v>966</v>
      </c>
      <c r="F150" s="142" t="s">
        <v>967</v>
      </c>
      <c r="G150" s="143" t="s">
        <v>263</v>
      </c>
      <c r="H150" s="144">
        <v>1</v>
      </c>
      <c r="I150" s="145"/>
      <c r="J150" s="145">
        <v>0</v>
      </c>
      <c r="K150" s="142" t="s">
        <v>803</v>
      </c>
      <c r="L150" s="36"/>
      <c r="M150" s="146" t="s">
        <v>5</v>
      </c>
      <c r="N150" s="147" t="s">
        <v>45</v>
      </c>
      <c r="O150" s="148">
        <v>0</v>
      </c>
      <c r="P150" s="148">
        <f t="shared" ref="P150:P156" si="45">O150*H150</f>
        <v>0</v>
      </c>
      <c r="Q150" s="148">
        <v>0</v>
      </c>
      <c r="R150" s="148">
        <f t="shared" ref="R150:R156" si="46">Q150*H150</f>
        <v>0</v>
      </c>
      <c r="S150" s="148">
        <v>0</v>
      </c>
      <c r="T150" s="149">
        <f t="shared" ref="T150:T156" si="47">S150*H150</f>
        <v>0</v>
      </c>
      <c r="AR150" s="22" t="s">
        <v>243</v>
      </c>
      <c r="AT150" s="22" t="s">
        <v>146</v>
      </c>
      <c r="AU150" s="22" t="s">
        <v>84</v>
      </c>
      <c r="AY150" s="22" t="s">
        <v>143</v>
      </c>
      <c r="BE150" s="150">
        <f t="shared" ref="BE150:BE156" si="48">IF(N150="základní",J150,0)</f>
        <v>0</v>
      </c>
      <c r="BF150" s="150">
        <f t="shared" ref="BF150:BF156" si="49">IF(N150="snížená",J150,0)</f>
        <v>0</v>
      </c>
      <c r="BG150" s="150">
        <f t="shared" ref="BG150:BG156" si="50">IF(N150="zákl. přenesená",J150,0)</f>
        <v>0</v>
      </c>
      <c r="BH150" s="150">
        <f t="shared" ref="BH150:BH156" si="51">IF(N150="sníž. přenesená",J150,0)</f>
        <v>0</v>
      </c>
      <c r="BI150" s="150">
        <f t="shared" ref="BI150:BI156" si="52">IF(N150="nulová",J150,0)</f>
        <v>0</v>
      </c>
      <c r="BJ150" s="22" t="s">
        <v>82</v>
      </c>
      <c r="BK150" s="150">
        <f t="shared" ref="BK150:BK156" si="53">ROUND(I150*H150,2)</f>
        <v>0</v>
      </c>
      <c r="BL150" s="22" t="s">
        <v>243</v>
      </c>
      <c r="BM150" s="22" t="s">
        <v>968</v>
      </c>
    </row>
    <row r="151" spans="2:65" s="1" customFormat="1" ht="16.5" customHeight="1">
      <c r="B151" s="139"/>
      <c r="C151" s="140" t="s">
        <v>445</v>
      </c>
      <c r="D151" s="140" t="s">
        <v>146</v>
      </c>
      <c r="E151" s="141" t="s">
        <v>969</v>
      </c>
      <c r="F151" s="142" t="s">
        <v>970</v>
      </c>
      <c r="G151" s="143" t="s">
        <v>263</v>
      </c>
      <c r="H151" s="144">
        <v>1</v>
      </c>
      <c r="I151" s="145"/>
      <c r="J151" s="145">
        <v>0</v>
      </c>
      <c r="K151" s="142" t="s">
        <v>971</v>
      </c>
      <c r="L151" s="36"/>
      <c r="M151" s="146" t="s">
        <v>5</v>
      </c>
      <c r="N151" s="147" t="s">
        <v>45</v>
      </c>
      <c r="O151" s="148">
        <v>0</v>
      </c>
      <c r="P151" s="148">
        <f t="shared" si="45"/>
        <v>0</v>
      </c>
      <c r="Q151" s="148">
        <v>0</v>
      </c>
      <c r="R151" s="148">
        <f t="shared" si="46"/>
        <v>0</v>
      </c>
      <c r="S151" s="148">
        <v>0</v>
      </c>
      <c r="T151" s="149">
        <f t="shared" si="47"/>
        <v>0</v>
      </c>
      <c r="AR151" s="22" t="s">
        <v>243</v>
      </c>
      <c r="AT151" s="22" t="s">
        <v>146</v>
      </c>
      <c r="AU151" s="22" t="s">
        <v>84</v>
      </c>
      <c r="AY151" s="22" t="s">
        <v>143</v>
      </c>
      <c r="BE151" s="150">
        <f t="shared" si="48"/>
        <v>0</v>
      </c>
      <c r="BF151" s="150">
        <f t="shared" si="49"/>
        <v>0</v>
      </c>
      <c r="BG151" s="150">
        <f t="shared" si="50"/>
        <v>0</v>
      </c>
      <c r="BH151" s="150">
        <f t="shared" si="51"/>
        <v>0</v>
      </c>
      <c r="BI151" s="150">
        <f t="shared" si="52"/>
        <v>0</v>
      </c>
      <c r="BJ151" s="22" t="s">
        <v>82</v>
      </c>
      <c r="BK151" s="150">
        <f t="shared" si="53"/>
        <v>0</v>
      </c>
      <c r="BL151" s="22" t="s">
        <v>243</v>
      </c>
      <c r="BM151" s="22" t="s">
        <v>972</v>
      </c>
    </row>
    <row r="152" spans="2:65" s="1" customFormat="1" ht="16.5" customHeight="1">
      <c r="B152" s="139"/>
      <c r="C152" s="140" t="s">
        <v>446</v>
      </c>
      <c r="D152" s="140" t="s">
        <v>146</v>
      </c>
      <c r="E152" s="141" t="s">
        <v>973</v>
      </c>
      <c r="F152" s="142" t="s">
        <v>974</v>
      </c>
      <c r="G152" s="143" t="s">
        <v>263</v>
      </c>
      <c r="H152" s="144">
        <v>2</v>
      </c>
      <c r="I152" s="145"/>
      <c r="J152" s="145">
        <v>0</v>
      </c>
      <c r="K152" s="142" t="s">
        <v>803</v>
      </c>
      <c r="L152" s="36"/>
      <c r="M152" s="146" t="s">
        <v>5</v>
      </c>
      <c r="N152" s="147" t="s">
        <v>45</v>
      </c>
      <c r="O152" s="148">
        <v>0</v>
      </c>
      <c r="P152" s="148">
        <f t="shared" si="45"/>
        <v>0</v>
      </c>
      <c r="Q152" s="148">
        <v>0</v>
      </c>
      <c r="R152" s="148">
        <f t="shared" si="46"/>
        <v>0</v>
      </c>
      <c r="S152" s="148">
        <v>0</v>
      </c>
      <c r="T152" s="149">
        <f t="shared" si="47"/>
        <v>0</v>
      </c>
      <c r="AR152" s="22" t="s">
        <v>243</v>
      </c>
      <c r="AT152" s="22" t="s">
        <v>146</v>
      </c>
      <c r="AU152" s="22" t="s">
        <v>84</v>
      </c>
      <c r="AY152" s="22" t="s">
        <v>143</v>
      </c>
      <c r="BE152" s="150">
        <f t="shared" si="48"/>
        <v>0</v>
      </c>
      <c r="BF152" s="150">
        <f t="shared" si="49"/>
        <v>0</v>
      </c>
      <c r="BG152" s="150">
        <f t="shared" si="50"/>
        <v>0</v>
      </c>
      <c r="BH152" s="150">
        <f t="shared" si="51"/>
        <v>0</v>
      </c>
      <c r="BI152" s="150">
        <f t="shared" si="52"/>
        <v>0</v>
      </c>
      <c r="BJ152" s="22" t="s">
        <v>82</v>
      </c>
      <c r="BK152" s="150">
        <f t="shared" si="53"/>
        <v>0</v>
      </c>
      <c r="BL152" s="22" t="s">
        <v>243</v>
      </c>
      <c r="BM152" s="22" t="s">
        <v>975</v>
      </c>
    </row>
    <row r="153" spans="2:65" s="1" customFormat="1" ht="16.5" customHeight="1">
      <c r="B153" s="139"/>
      <c r="C153" s="140" t="s">
        <v>447</v>
      </c>
      <c r="D153" s="140" t="s">
        <v>146</v>
      </c>
      <c r="E153" s="141" t="s">
        <v>976</v>
      </c>
      <c r="F153" s="142" t="s">
        <v>977</v>
      </c>
      <c r="G153" s="143" t="s">
        <v>263</v>
      </c>
      <c r="H153" s="144">
        <v>1</v>
      </c>
      <c r="I153" s="145"/>
      <c r="J153" s="145">
        <v>0</v>
      </c>
      <c r="K153" s="142" t="s">
        <v>803</v>
      </c>
      <c r="L153" s="36"/>
      <c r="M153" s="146" t="s">
        <v>5</v>
      </c>
      <c r="N153" s="147" t="s">
        <v>45</v>
      </c>
      <c r="O153" s="148">
        <v>0</v>
      </c>
      <c r="P153" s="148">
        <f t="shared" si="45"/>
        <v>0</v>
      </c>
      <c r="Q153" s="148">
        <v>0</v>
      </c>
      <c r="R153" s="148">
        <f t="shared" si="46"/>
        <v>0</v>
      </c>
      <c r="S153" s="148">
        <v>0</v>
      </c>
      <c r="T153" s="149">
        <f t="shared" si="47"/>
        <v>0</v>
      </c>
      <c r="AR153" s="22" t="s">
        <v>243</v>
      </c>
      <c r="AT153" s="22" t="s">
        <v>146</v>
      </c>
      <c r="AU153" s="22" t="s">
        <v>84</v>
      </c>
      <c r="AY153" s="22" t="s">
        <v>143</v>
      </c>
      <c r="BE153" s="150">
        <f t="shared" si="48"/>
        <v>0</v>
      </c>
      <c r="BF153" s="150">
        <f t="shared" si="49"/>
        <v>0</v>
      </c>
      <c r="BG153" s="150">
        <f t="shared" si="50"/>
        <v>0</v>
      </c>
      <c r="BH153" s="150">
        <f t="shared" si="51"/>
        <v>0</v>
      </c>
      <c r="BI153" s="150">
        <f t="shared" si="52"/>
        <v>0</v>
      </c>
      <c r="BJ153" s="22" t="s">
        <v>82</v>
      </c>
      <c r="BK153" s="150">
        <f t="shared" si="53"/>
        <v>0</v>
      </c>
      <c r="BL153" s="22" t="s">
        <v>243</v>
      </c>
      <c r="BM153" s="22" t="s">
        <v>978</v>
      </c>
    </row>
    <row r="154" spans="2:65" s="1" customFormat="1" ht="16.5" customHeight="1">
      <c r="B154" s="139"/>
      <c r="C154" s="140" t="s">
        <v>448</v>
      </c>
      <c r="D154" s="140" t="s">
        <v>146</v>
      </c>
      <c r="E154" s="141" t="s">
        <v>979</v>
      </c>
      <c r="F154" s="142" t="s">
        <v>957</v>
      </c>
      <c r="G154" s="143" t="s">
        <v>163</v>
      </c>
      <c r="H154" s="144">
        <v>28</v>
      </c>
      <c r="I154" s="145"/>
      <c r="J154" s="145">
        <v>0</v>
      </c>
      <c r="K154" s="142" t="s">
        <v>803</v>
      </c>
      <c r="L154" s="36"/>
      <c r="M154" s="146" t="s">
        <v>5</v>
      </c>
      <c r="N154" s="147" t="s">
        <v>45</v>
      </c>
      <c r="O154" s="148">
        <v>0</v>
      </c>
      <c r="P154" s="148">
        <f t="shared" si="45"/>
        <v>0</v>
      </c>
      <c r="Q154" s="148">
        <v>0</v>
      </c>
      <c r="R154" s="148">
        <f t="shared" si="46"/>
        <v>0</v>
      </c>
      <c r="S154" s="148">
        <v>0</v>
      </c>
      <c r="T154" s="149">
        <f t="shared" si="47"/>
        <v>0</v>
      </c>
      <c r="AR154" s="22" t="s">
        <v>243</v>
      </c>
      <c r="AT154" s="22" t="s">
        <v>146</v>
      </c>
      <c r="AU154" s="22" t="s">
        <v>84</v>
      </c>
      <c r="AY154" s="22" t="s">
        <v>143</v>
      </c>
      <c r="BE154" s="150">
        <f t="shared" si="48"/>
        <v>0</v>
      </c>
      <c r="BF154" s="150">
        <f t="shared" si="49"/>
        <v>0</v>
      </c>
      <c r="BG154" s="150">
        <f t="shared" si="50"/>
        <v>0</v>
      </c>
      <c r="BH154" s="150">
        <f t="shared" si="51"/>
        <v>0</v>
      </c>
      <c r="BI154" s="150">
        <f t="shared" si="52"/>
        <v>0</v>
      </c>
      <c r="BJ154" s="22" t="s">
        <v>82</v>
      </c>
      <c r="BK154" s="150">
        <f t="shared" si="53"/>
        <v>0</v>
      </c>
      <c r="BL154" s="22" t="s">
        <v>243</v>
      </c>
      <c r="BM154" s="22" t="s">
        <v>980</v>
      </c>
    </row>
    <row r="155" spans="2:65" s="1" customFormat="1" ht="16.5" customHeight="1">
      <c r="B155" s="139"/>
      <c r="C155" s="140" t="s">
        <v>449</v>
      </c>
      <c r="D155" s="140" t="s">
        <v>146</v>
      </c>
      <c r="E155" s="141" t="s">
        <v>981</v>
      </c>
      <c r="F155" s="142" t="s">
        <v>960</v>
      </c>
      <c r="G155" s="143" t="s">
        <v>163</v>
      </c>
      <c r="H155" s="144">
        <v>56</v>
      </c>
      <c r="I155" s="145"/>
      <c r="J155" s="145">
        <v>0</v>
      </c>
      <c r="K155" s="142" t="s">
        <v>803</v>
      </c>
      <c r="L155" s="36"/>
      <c r="M155" s="146" t="s">
        <v>5</v>
      </c>
      <c r="N155" s="147" t="s">
        <v>45</v>
      </c>
      <c r="O155" s="148">
        <v>0</v>
      </c>
      <c r="P155" s="148">
        <f t="shared" si="45"/>
        <v>0</v>
      </c>
      <c r="Q155" s="148">
        <v>0</v>
      </c>
      <c r="R155" s="148">
        <f t="shared" si="46"/>
        <v>0</v>
      </c>
      <c r="S155" s="148">
        <v>0</v>
      </c>
      <c r="T155" s="149">
        <f t="shared" si="47"/>
        <v>0</v>
      </c>
      <c r="AR155" s="22" t="s">
        <v>243</v>
      </c>
      <c r="AT155" s="22" t="s">
        <v>146</v>
      </c>
      <c r="AU155" s="22" t="s">
        <v>84</v>
      </c>
      <c r="AY155" s="22" t="s">
        <v>143</v>
      </c>
      <c r="BE155" s="150">
        <f t="shared" si="48"/>
        <v>0</v>
      </c>
      <c r="BF155" s="150">
        <f t="shared" si="49"/>
        <v>0</v>
      </c>
      <c r="BG155" s="150">
        <f t="shared" si="50"/>
        <v>0</v>
      </c>
      <c r="BH155" s="150">
        <f t="shared" si="51"/>
        <v>0</v>
      </c>
      <c r="BI155" s="150">
        <f t="shared" si="52"/>
        <v>0</v>
      </c>
      <c r="BJ155" s="22" t="s">
        <v>82</v>
      </c>
      <c r="BK155" s="150">
        <f t="shared" si="53"/>
        <v>0</v>
      </c>
      <c r="BL155" s="22" t="s">
        <v>243</v>
      </c>
      <c r="BM155" s="22" t="s">
        <v>982</v>
      </c>
    </row>
    <row r="156" spans="2:65" s="1" customFormat="1" ht="16.5" customHeight="1">
      <c r="B156" s="139"/>
      <c r="C156" s="140" t="s">
        <v>450</v>
      </c>
      <c r="D156" s="140" t="s">
        <v>146</v>
      </c>
      <c r="E156" s="141" t="s">
        <v>983</v>
      </c>
      <c r="F156" s="142" t="s">
        <v>963</v>
      </c>
      <c r="G156" s="143" t="s">
        <v>647</v>
      </c>
      <c r="H156" s="144">
        <v>1</v>
      </c>
      <c r="I156" s="145"/>
      <c r="J156" s="145">
        <v>0</v>
      </c>
      <c r="K156" s="142" t="s">
        <v>803</v>
      </c>
      <c r="L156" s="36"/>
      <c r="M156" s="146" t="s">
        <v>5</v>
      </c>
      <c r="N156" s="147" t="s">
        <v>45</v>
      </c>
      <c r="O156" s="148">
        <v>0</v>
      </c>
      <c r="P156" s="148">
        <f t="shared" si="45"/>
        <v>0</v>
      </c>
      <c r="Q156" s="148">
        <v>0</v>
      </c>
      <c r="R156" s="148">
        <f t="shared" si="46"/>
        <v>0</v>
      </c>
      <c r="S156" s="148">
        <v>0</v>
      </c>
      <c r="T156" s="149">
        <f t="shared" si="47"/>
        <v>0</v>
      </c>
      <c r="AR156" s="22" t="s">
        <v>243</v>
      </c>
      <c r="AT156" s="22" t="s">
        <v>146</v>
      </c>
      <c r="AU156" s="22" t="s">
        <v>84</v>
      </c>
      <c r="AY156" s="22" t="s">
        <v>143</v>
      </c>
      <c r="BE156" s="150">
        <f t="shared" si="48"/>
        <v>0</v>
      </c>
      <c r="BF156" s="150">
        <f t="shared" si="49"/>
        <v>0</v>
      </c>
      <c r="BG156" s="150">
        <f t="shared" si="50"/>
        <v>0</v>
      </c>
      <c r="BH156" s="150">
        <f t="shared" si="51"/>
        <v>0</v>
      </c>
      <c r="BI156" s="150">
        <f t="shared" si="52"/>
        <v>0</v>
      </c>
      <c r="BJ156" s="22" t="s">
        <v>82</v>
      </c>
      <c r="BK156" s="150">
        <f t="shared" si="53"/>
        <v>0</v>
      </c>
      <c r="BL156" s="22" t="s">
        <v>243</v>
      </c>
      <c r="BM156" s="22" t="s">
        <v>984</v>
      </c>
    </row>
    <row r="157" spans="2:65" s="10" customFormat="1" ht="29.85" customHeight="1">
      <c r="B157" s="128"/>
      <c r="D157" s="129" t="s">
        <v>73</v>
      </c>
      <c r="E157" s="137" t="s">
        <v>195</v>
      </c>
      <c r="F157" s="137" t="s">
        <v>985</v>
      </c>
      <c r="J157" s="138">
        <f>J158+J160+J161+J162+J163+J165+J166+J167</f>
        <v>0</v>
      </c>
      <c r="L157" s="128"/>
      <c r="M157" s="132"/>
      <c r="P157" s="133">
        <f>SUM(P158:P167)</f>
        <v>0</v>
      </c>
      <c r="R157" s="133">
        <f>SUM(R158:R167)</f>
        <v>0</v>
      </c>
      <c r="T157" s="134">
        <f>SUM(T158:T167)</f>
        <v>0</v>
      </c>
      <c r="AR157" s="129" t="s">
        <v>84</v>
      </c>
      <c r="AT157" s="135" t="s">
        <v>73</v>
      </c>
      <c r="AU157" s="135" t="s">
        <v>82</v>
      </c>
      <c r="AY157" s="129" t="s">
        <v>143</v>
      </c>
      <c r="BK157" s="136">
        <f>SUM(BK158:BK167)</f>
        <v>0</v>
      </c>
    </row>
    <row r="158" spans="2:65" s="1" customFormat="1" ht="16.5" customHeight="1">
      <c r="B158" s="139"/>
      <c r="C158" s="140" t="s">
        <v>451</v>
      </c>
      <c r="D158" s="140" t="s">
        <v>146</v>
      </c>
      <c r="E158" s="141" t="s">
        <v>986</v>
      </c>
      <c r="F158" s="142" t="s">
        <v>987</v>
      </c>
      <c r="G158" s="143" t="s">
        <v>988</v>
      </c>
      <c r="H158" s="144">
        <v>1</v>
      </c>
      <c r="I158" s="145"/>
      <c r="J158" s="145">
        <v>0</v>
      </c>
      <c r="K158" s="142" t="s">
        <v>803</v>
      </c>
      <c r="L158" s="36"/>
      <c r="M158" s="146" t="s">
        <v>5</v>
      </c>
      <c r="N158" s="147" t="s">
        <v>45</v>
      </c>
      <c r="O158" s="148">
        <v>0</v>
      </c>
      <c r="P158" s="148">
        <f>O158*H158</f>
        <v>0</v>
      </c>
      <c r="Q158" s="148">
        <v>0</v>
      </c>
      <c r="R158" s="148">
        <f>Q158*H158</f>
        <v>0</v>
      </c>
      <c r="S158" s="148">
        <v>0</v>
      </c>
      <c r="T158" s="149">
        <f>S158*H158</f>
        <v>0</v>
      </c>
      <c r="AR158" s="22" t="s">
        <v>243</v>
      </c>
      <c r="AT158" s="22" t="s">
        <v>146</v>
      </c>
      <c r="AU158" s="22" t="s">
        <v>84</v>
      </c>
      <c r="AY158" s="22" t="s">
        <v>143</v>
      </c>
      <c r="BE158" s="150">
        <f>IF(N158="základní",J158,0)</f>
        <v>0</v>
      </c>
      <c r="BF158" s="150">
        <f>IF(N158="snížená",J158,0)</f>
        <v>0</v>
      </c>
      <c r="BG158" s="150">
        <f>IF(N158="zákl. přenesená",J158,0)</f>
        <v>0</v>
      </c>
      <c r="BH158" s="150">
        <f>IF(N158="sníž. přenesená",J158,0)</f>
        <v>0</v>
      </c>
      <c r="BI158" s="150">
        <f>IF(N158="nulová",J158,0)</f>
        <v>0</v>
      </c>
      <c r="BJ158" s="22" t="s">
        <v>82</v>
      </c>
      <c r="BK158" s="150">
        <f>ROUND(I158*H158,2)</f>
        <v>0</v>
      </c>
      <c r="BL158" s="22" t="s">
        <v>243</v>
      </c>
      <c r="BM158" s="22" t="s">
        <v>989</v>
      </c>
    </row>
    <row r="159" spans="2:65" s="1" customFormat="1" ht="121.5">
      <c r="B159" s="36"/>
      <c r="D159" s="152" t="s">
        <v>466</v>
      </c>
      <c r="F159" s="181" t="s">
        <v>990</v>
      </c>
      <c r="L159" s="36"/>
      <c r="M159" s="182"/>
      <c r="T159" s="61"/>
      <c r="AT159" s="22" t="s">
        <v>466</v>
      </c>
      <c r="AU159" s="22" t="s">
        <v>84</v>
      </c>
    </row>
    <row r="160" spans="2:65" s="1" customFormat="1" ht="16.5" customHeight="1">
      <c r="B160" s="139"/>
      <c r="C160" s="140" t="s">
        <v>652</v>
      </c>
      <c r="D160" s="140" t="s">
        <v>146</v>
      </c>
      <c r="E160" s="141" t="s">
        <v>991</v>
      </c>
      <c r="F160" s="142" t="s">
        <v>992</v>
      </c>
      <c r="G160" s="143" t="s">
        <v>647</v>
      </c>
      <c r="H160" s="144">
        <v>1</v>
      </c>
      <c r="I160" s="145"/>
      <c r="J160" s="145">
        <v>0</v>
      </c>
      <c r="K160" s="142" t="s">
        <v>803</v>
      </c>
      <c r="L160" s="36"/>
      <c r="M160" s="146" t="s">
        <v>5</v>
      </c>
      <c r="N160" s="147" t="s">
        <v>45</v>
      </c>
      <c r="O160" s="148">
        <v>0</v>
      </c>
      <c r="P160" s="148">
        <f>O160*H160</f>
        <v>0</v>
      </c>
      <c r="Q160" s="148">
        <v>0</v>
      </c>
      <c r="R160" s="148">
        <f>Q160*H160</f>
        <v>0</v>
      </c>
      <c r="S160" s="148">
        <v>0</v>
      </c>
      <c r="T160" s="149">
        <f>S160*H160</f>
        <v>0</v>
      </c>
      <c r="AR160" s="22" t="s">
        <v>243</v>
      </c>
      <c r="AT160" s="22" t="s">
        <v>146</v>
      </c>
      <c r="AU160" s="22" t="s">
        <v>84</v>
      </c>
      <c r="AY160" s="22" t="s">
        <v>143</v>
      </c>
      <c r="BE160" s="150">
        <f>IF(N160="základní",J160,0)</f>
        <v>0</v>
      </c>
      <c r="BF160" s="150">
        <f>IF(N160="snížená",J160,0)</f>
        <v>0</v>
      </c>
      <c r="BG160" s="150">
        <f>IF(N160="zákl. přenesená",J160,0)</f>
        <v>0</v>
      </c>
      <c r="BH160" s="150">
        <f>IF(N160="sníž. přenesená",J160,0)</f>
        <v>0</v>
      </c>
      <c r="BI160" s="150">
        <f>IF(N160="nulová",J160,0)</f>
        <v>0</v>
      </c>
      <c r="BJ160" s="22" t="s">
        <v>82</v>
      </c>
      <c r="BK160" s="150">
        <f>ROUND(I160*H160,2)</f>
        <v>0</v>
      </c>
      <c r="BL160" s="22" t="s">
        <v>243</v>
      </c>
      <c r="BM160" s="22" t="s">
        <v>993</v>
      </c>
    </row>
    <row r="161" spans="2:65" s="1" customFormat="1" ht="16.5" customHeight="1">
      <c r="B161" s="139"/>
      <c r="C161" s="140" t="s">
        <v>653</v>
      </c>
      <c r="D161" s="140" t="s">
        <v>146</v>
      </c>
      <c r="E161" s="141" t="s">
        <v>994</v>
      </c>
      <c r="F161" s="142" t="s">
        <v>995</v>
      </c>
      <c r="G161" s="143" t="s">
        <v>647</v>
      </c>
      <c r="H161" s="144">
        <v>1</v>
      </c>
      <c r="I161" s="145"/>
      <c r="J161" s="145">
        <v>0</v>
      </c>
      <c r="K161" s="142" t="s">
        <v>803</v>
      </c>
      <c r="L161" s="36"/>
      <c r="M161" s="146" t="s">
        <v>5</v>
      </c>
      <c r="N161" s="147" t="s">
        <v>45</v>
      </c>
      <c r="O161" s="148">
        <v>0</v>
      </c>
      <c r="P161" s="148">
        <f>O161*H161</f>
        <v>0</v>
      </c>
      <c r="Q161" s="148">
        <v>0</v>
      </c>
      <c r="R161" s="148">
        <f>Q161*H161</f>
        <v>0</v>
      </c>
      <c r="S161" s="148">
        <v>0</v>
      </c>
      <c r="T161" s="149">
        <f>S161*H161</f>
        <v>0</v>
      </c>
      <c r="AR161" s="22" t="s">
        <v>243</v>
      </c>
      <c r="AT161" s="22" t="s">
        <v>146</v>
      </c>
      <c r="AU161" s="22" t="s">
        <v>84</v>
      </c>
      <c r="AY161" s="22" t="s">
        <v>143</v>
      </c>
      <c r="BE161" s="150">
        <f>IF(N161="základní",J161,0)</f>
        <v>0</v>
      </c>
      <c r="BF161" s="150">
        <f>IF(N161="snížená",J161,0)</f>
        <v>0</v>
      </c>
      <c r="BG161" s="150">
        <f>IF(N161="zákl. přenesená",J161,0)</f>
        <v>0</v>
      </c>
      <c r="BH161" s="150">
        <f>IF(N161="sníž. přenesená",J161,0)</f>
        <v>0</v>
      </c>
      <c r="BI161" s="150">
        <f>IF(N161="nulová",J161,0)</f>
        <v>0</v>
      </c>
      <c r="BJ161" s="22" t="s">
        <v>82</v>
      </c>
      <c r="BK161" s="150">
        <f>ROUND(I161*H161,2)</f>
        <v>0</v>
      </c>
      <c r="BL161" s="22" t="s">
        <v>243</v>
      </c>
      <c r="BM161" s="22" t="s">
        <v>996</v>
      </c>
    </row>
    <row r="162" spans="2:65" s="1" customFormat="1" ht="16.5" customHeight="1">
      <c r="B162" s="139"/>
      <c r="C162" s="140" t="s">
        <v>654</v>
      </c>
      <c r="D162" s="140" t="s">
        <v>146</v>
      </c>
      <c r="E162" s="141" t="s">
        <v>997</v>
      </c>
      <c r="F162" s="142" t="s">
        <v>998</v>
      </c>
      <c r="G162" s="143" t="s">
        <v>647</v>
      </c>
      <c r="H162" s="144">
        <v>1</v>
      </c>
      <c r="I162" s="145"/>
      <c r="J162" s="145">
        <v>0</v>
      </c>
      <c r="K162" s="142" t="s">
        <v>803</v>
      </c>
      <c r="L162" s="36"/>
      <c r="M162" s="146" t="s">
        <v>5</v>
      </c>
      <c r="N162" s="147" t="s">
        <v>45</v>
      </c>
      <c r="O162" s="148">
        <v>0</v>
      </c>
      <c r="P162" s="148">
        <f>O162*H162</f>
        <v>0</v>
      </c>
      <c r="Q162" s="148">
        <v>0</v>
      </c>
      <c r="R162" s="148">
        <f>Q162*H162</f>
        <v>0</v>
      </c>
      <c r="S162" s="148">
        <v>0</v>
      </c>
      <c r="T162" s="149">
        <f>S162*H162</f>
        <v>0</v>
      </c>
      <c r="AR162" s="22" t="s">
        <v>243</v>
      </c>
      <c r="AT162" s="22" t="s">
        <v>146</v>
      </c>
      <c r="AU162" s="22" t="s">
        <v>84</v>
      </c>
      <c r="AY162" s="22" t="s">
        <v>143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22" t="s">
        <v>82</v>
      </c>
      <c r="BK162" s="150">
        <f>ROUND(I162*H162,2)</f>
        <v>0</v>
      </c>
      <c r="BL162" s="22" t="s">
        <v>243</v>
      </c>
      <c r="BM162" s="22" t="s">
        <v>999</v>
      </c>
    </row>
    <row r="163" spans="2:65" s="1" customFormat="1" ht="16.5" customHeight="1">
      <c r="B163" s="139"/>
      <c r="C163" s="140" t="s">
        <v>655</v>
      </c>
      <c r="D163" s="140" t="s">
        <v>146</v>
      </c>
      <c r="E163" s="141" t="s">
        <v>1000</v>
      </c>
      <c r="F163" s="142" t="s">
        <v>1001</v>
      </c>
      <c r="G163" s="143" t="s">
        <v>647</v>
      </c>
      <c r="H163" s="144">
        <v>1</v>
      </c>
      <c r="I163" s="145"/>
      <c r="J163" s="145">
        <v>0</v>
      </c>
      <c r="K163" s="142" t="s">
        <v>803</v>
      </c>
      <c r="L163" s="36"/>
      <c r="M163" s="146" t="s">
        <v>5</v>
      </c>
      <c r="N163" s="147" t="s">
        <v>45</v>
      </c>
      <c r="O163" s="148">
        <v>0</v>
      </c>
      <c r="P163" s="148">
        <f>O163*H163</f>
        <v>0</v>
      </c>
      <c r="Q163" s="148">
        <v>0</v>
      </c>
      <c r="R163" s="148">
        <f>Q163*H163</f>
        <v>0</v>
      </c>
      <c r="S163" s="148">
        <v>0</v>
      </c>
      <c r="T163" s="149">
        <f>S163*H163</f>
        <v>0</v>
      </c>
      <c r="AR163" s="22" t="s">
        <v>243</v>
      </c>
      <c r="AT163" s="22" t="s">
        <v>146</v>
      </c>
      <c r="AU163" s="22" t="s">
        <v>84</v>
      </c>
      <c r="AY163" s="22" t="s">
        <v>143</v>
      </c>
      <c r="BE163" s="150">
        <f>IF(N163="základní",J163,0)</f>
        <v>0</v>
      </c>
      <c r="BF163" s="150">
        <f>IF(N163="snížená",J163,0)</f>
        <v>0</v>
      </c>
      <c r="BG163" s="150">
        <f>IF(N163="zákl. přenesená",J163,0)</f>
        <v>0</v>
      </c>
      <c r="BH163" s="150">
        <f>IF(N163="sníž. přenesená",J163,0)</f>
        <v>0</v>
      </c>
      <c r="BI163" s="150">
        <f>IF(N163="nulová",J163,0)</f>
        <v>0</v>
      </c>
      <c r="BJ163" s="22" t="s">
        <v>82</v>
      </c>
      <c r="BK163" s="150">
        <f>ROUND(I163*H163,2)</f>
        <v>0</v>
      </c>
      <c r="BL163" s="22" t="s">
        <v>243</v>
      </c>
      <c r="BM163" s="22" t="s">
        <v>1002</v>
      </c>
    </row>
    <row r="164" spans="2:65" s="1" customFormat="1" ht="162">
      <c r="B164" s="36"/>
      <c r="D164" s="152" t="s">
        <v>466</v>
      </c>
      <c r="F164" s="181" t="s">
        <v>1003</v>
      </c>
      <c r="L164" s="36"/>
      <c r="M164" s="182"/>
      <c r="T164" s="61"/>
      <c r="AT164" s="22" t="s">
        <v>466</v>
      </c>
      <c r="AU164" s="22" t="s">
        <v>84</v>
      </c>
    </row>
    <row r="165" spans="2:65" s="1" customFormat="1" ht="16.5" customHeight="1">
      <c r="B165" s="139"/>
      <c r="C165" s="140" t="s">
        <v>656</v>
      </c>
      <c r="D165" s="140" t="s">
        <v>146</v>
      </c>
      <c r="E165" s="141" t="s">
        <v>1004</v>
      </c>
      <c r="F165" s="142" t="s">
        <v>992</v>
      </c>
      <c r="G165" s="143" t="s">
        <v>647</v>
      </c>
      <c r="H165" s="144">
        <v>1</v>
      </c>
      <c r="I165" s="145"/>
      <c r="J165" s="145">
        <v>0</v>
      </c>
      <c r="K165" s="142" t="s">
        <v>803</v>
      </c>
      <c r="L165" s="36"/>
      <c r="M165" s="146" t="s">
        <v>5</v>
      </c>
      <c r="N165" s="147" t="s">
        <v>45</v>
      </c>
      <c r="O165" s="148">
        <v>0</v>
      </c>
      <c r="P165" s="148">
        <f>O165*H165</f>
        <v>0</v>
      </c>
      <c r="Q165" s="148">
        <v>0</v>
      </c>
      <c r="R165" s="148">
        <f>Q165*H165</f>
        <v>0</v>
      </c>
      <c r="S165" s="148">
        <v>0</v>
      </c>
      <c r="T165" s="149">
        <f>S165*H165</f>
        <v>0</v>
      </c>
      <c r="AR165" s="22" t="s">
        <v>243</v>
      </c>
      <c r="AT165" s="22" t="s">
        <v>146</v>
      </c>
      <c r="AU165" s="22" t="s">
        <v>84</v>
      </c>
      <c r="AY165" s="22" t="s">
        <v>143</v>
      </c>
      <c r="BE165" s="150">
        <f>IF(N165="základní",J165,0)</f>
        <v>0</v>
      </c>
      <c r="BF165" s="150">
        <f>IF(N165="snížená",J165,0)</f>
        <v>0</v>
      </c>
      <c r="BG165" s="150">
        <f>IF(N165="zákl. přenesená",J165,0)</f>
        <v>0</v>
      </c>
      <c r="BH165" s="150">
        <f>IF(N165="sníž. přenesená",J165,0)</f>
        <v>0</v>
      </c>
      <c r="BI165" s="150">
        <f>IF(N165="nulová",J165,0)</f>
        <v>0</v>
      </c>
      <c r="BJ165" s="22" t="s">
        <v>82</v>
      </c>
      <c r="BK165" s="150">
        <f>ROUND(I165*H165,2)</f>
        <v>0</v>
      </c>
      <c r="BL165" s="22" t="s">
        <v>243</v>
      </c>
      <c r="BM165" s="22" t="s">
        <v>1005</v>
      </c>
    </row>
    <row r="166" spans="2:65" s="1" customFormat="1" ht="16.5" customHeight="1">
      <c r="B166" s="139"/>
      <c r="C166" s="140" t="s">
        <v>657</v>
      </c>
      <c r="D166" s="140" t="s">
        <v>146</v>
      </c>
      <c r="E166" s="141" t="s">
        <v>1006</v>
      </c>
      <c r="F166" s="142" t="s">
        <v>995</v>
      </c>
      <c r="G166" s="143" t="s">
        <v>647</v>
      </c>
      <c r="H166" s="144">
        <v>1</v>
      </c>
      <c r="I166" s="145"/>
      <c r="J166" s="145">
        <v>0</v>
      </c>
      <c r="K166" s="142" t="s">
        <v>803</v>
      </c>
      <c r="L166" s="36"/>
      <c r="M166" s="146" t="s">
        <v>5</v>
      </c>
      <c r="N166" s="147" t="s">
        <v>45</v>
      </c>
      <c r="O166" s="148">
        <v>0</v>
      </c>
      <c r="P166" s="148">
        <f>O166*H166</f>
        <v>0</v>
      </c>
      <c r="Q166" s="148">
        <v>0</v>
      </c>
      <c r="R166" s="148">
        <f>Q166*H166</f>
        <v>0</v>
      </c>
      <c r="S166" s="148">
        <v>0</v>
      </c>
      <c r="T166" s="149">
        <f>S166*H166</f>
        <v>0</v>
      </c>
      <c r="AR166" s="22" t="s">
        <v>243</v>
      </c>
      <c r="AT166" s="22" t="s">
        <v>146</v>
      </c>
      <c r="AU166" s="22" t="s">
        <v>84</v>
      </c>
      <c r="AY166" s="22" t="s">
        <v>143</v>
      </c>
      <c r="BE166" s="150">
        <f>IF(N166="základní",J166,0)</f>
        <v>0</v>
      </c>
      <c r="BF166" s="150">
        <f>IF(N166="snížená",J166,0)</f>
        <v>0</v>
      </c>
      <c r="BG166" s="150">
        <f>IF(N166="zákl. přenesená",J166,0)</f>
        <v>0</v>
      </c>
      <c r="BH166" s="150">
        <f>IF(N166="sníž. přenesená",J166,0)</f>
        <v>0</v>
      </c>
      <c r="BI166" s="150">
        <f>IF(N166="nulová",J166,0)</f>
        <v>0</v>
      </c>
      <c r="BJ166" s="22" t="s">
        <v>82</v>
      </c>
      <c r="BK166" s="150">
        <f>ROUND(I166*H166,2)</f>
        <v>0</v>
      </c>
      <c r="BL166" s="22" t="s">
        <v>243</v>
      </c>
      <c r="BM166" s="22" t="s">
        <v>1007</v>
      </c>
    </row>
    <row r="167" spans="2:65" s="1" customFormat="1" ht="16.5" customHeight="1">
      <c r="B167" s="139"/>
      <c r="C167" s="140" t="s">
        <v>658</v>
      </c>
      <c r="D167" s="140" t="s">
        <v>146</v>
      </c>
      <c r="E167" s="141" t="s">
        <v>1008</v>
      </c>
      <c r="F167" s="142" t="s">
        <v>998</v>
      </c>
      <c r="G167" s="143" t="s">
        <v>647</v>
      </c>
      <c r="H167" s="144">
        <v>1</v>
      </c>
      <c r="I167" s="145"/>
      <c r="J167" s="145">
        <v>0</v>
      </c>
      <c r="K167" s="142" t="s">
        <v>803</v>
      </c>
      <c r="L167" s="36"/>
      <c r="M167" s="146" t="s">
        <v>5</v>
      </c>
      <c r="N167" s="147" t="s">
        <v>45</v>
      </c>
      <c r="O167" s="148">
        <v>0</v>
      </c>
      <c r="P167" s="148">
        <f>O167*H167</f>
        <v>0</v>
      </c>
      <c r="Q167" s="148">
        <v>0</v>
      </c>
      <c r="R167" s="148">
        <f>Q167*H167</f>
        <v>0</v>
      </c>
      <c r="S167" s="148">
        <v>0</v>
      </c>
      <c r="T167" s="149">
        <f>S167*H167</f>
        <v>0</v>
      </c>
      <c r="AR167" s="22" t="s">
        <v>243</v>
      </c>
      <c r="AT167" s="22" t="s">
        <v>146</v>
      </c>
      <c r="AU167" s="22" t="s">
        <v>84</v>
      </c>
      <c r="AY167" s="22" t="s">
        <v>143</v>
      </c>
      <c r="BE167" s="150">
        <f>IF(N167="základní",J167,0)</f>
        <v>0</v>
      </c>
      <c r="BF167" s="150">
        <f>IF(N167="snížená",J167,0)</f>
        <v>0</v>
      </c>
      <c r="BG167" s="150">
        <f>IF(N167="zákl. přenesená",J167,0)</f>
        <v>0</v>
      </c>
      <c r="BH167" s="150">
        <f>IF(N167="sníž. přenesená",J167,0)</f>
        <v>0</v>
      </c>
      <c r="BI167" s="150">
        <f>IF(N167="nulová",J167,0)</f>
        <v>0</v>
      </c>
      <c r="BJ167" s="22" t="s">
        <v>82</v>
      </c>
      <c r="BK167" s="150">
        <f>ROUND(I167*H167,2)</f>
        <v>0</v>
      </c>
      <c r="BL167" s="22" t="s">
        <v>243</v>
      </c>
      <c r="BM167" s="22" t="s">
        <v>1009</v>
      </c>
    </row>
    <row r="168" spans="2:65" s="10" customFormat="1" ht="29.85" customHeight="1">
      <c r="B168" s="128"/>
      <c r="D168" s="129" t="s">
        <v>73</v>
      </c>
      <c r="E168" s="137" t="s">
        <v>201</v>
      </c>
      <c r="F168" s="137" t="s">
        <v>1010</v>
      </c>
      <c r="J168" s="138">
        <f>J169+J170+J171+J172+J173+J174+J175+J176+J177+J178+J179+J180+J181+J182</f>
        <v>0</v>
      </c>
      <c r="L168" s="128"/>
      <c r="M168" s="132"/>
      <c r="P168" s="133">
        <f>SUM(P169:P182)</f>
        <v>0</v>
      </c>
      <c r="R168" s="133">
        <f>SUM(R169:R182)</f>
        <v>0</v>
      </c>
      <c r="T168" s="134">
        <f>SUM(T169:T182)</f>
        <v>0</v>
      </c>
      <c r="AR168" s="129" t="s">
        <v>84</v>
      </c>
      <c r="AT168" s="135" t="s">
        <v>73</v>
      </c>
      <c r="AU168" s="135" t="s">
        <v>82</v>
      </c>
      <c r="AY168" s="129" t="s">
        <v>143</v>
      </c>
      <c r="BK168" s="136">
        <f>SUM(BK169:BK182)</f>
        <v>0</v>
      </c>
    </row>
    <row r="169" spans="2:65" s="1" customFormat="1" ht="16.5" customHeight="1">
      <c r="B169" s="139"/>
      <c r="C169" s="140" t="s">
        <v>659</v>
      </c>
      <c r="D169" s="140" t="s">
        <v>146</v>
      </c>
      <c r="E169" s="141" t="s">
        <v>1011</v>
      </c>
      <c r="F169" s="142" t="s">
        <v>1012</v>
      </c>
      <c r="G169" s="143" t="s">
        <v>163</v>
      </c>
      <c r="H169" s="144">
        <v>1570</v>
      </c>
      <c r="I169" s="145"/>
      <c r="J169" s="145">
        <v>0</v>
      </c>
      <c r="K169" s="142" t="s">
        <v>803</v>
      </c>
      <c r="L169" s="36"/>
      <c r="M169" s="146" t="s">
        <v>5</v>
      </c>
      <c r="N169" s="147" t="s">
        <v>45</v>
      </c>
      <c r="O169" s="148">
        <v>0</v>
      </c>
      <c r="P169" s="148">
        <f t="shared" ref="P169:P182" si="54">O169*H169</f>
        <v>0</v>
      </c>
      <c r="Q169" s="148">
        <v>0</v>
      </c>
      <c r="R169" s="148">
        <f t="shared" ref="R169:R182" si="55">Q169*H169</f>
        <v>0</v>
      </c>
      <c r="S169" s="148">
        <v>0</v>
      </c>
      <c r="T169" s="149">
        <f t="shared" ref="T169:T182" si="56">S169*H169</f>
        <v>0</v>
      </c>
      <c r="AR169" s="22" t="s">
        <v>243</v>
      </c>
      <c r="AT169" s="22" t="s">
        <v>146</v>
      </c>
      <c r="AU169" s="22" t="s">
        <v>84</v>
      </c>
      <c r="AY169" s="22" t="s">
        <v>143</v>
      </c>
      <c r="BE169" s="150">
        <f t="shared" ref="BE169:BE182" si="57">IF(N169="základní",J169,0)</f>
        <v>0</v>
      </c>
      <c r="BF169" s="150">
        <f t="shared" ref="BF169:BF182" si="58">IF(N169="snížená",J169,0)</f>
        <v>0</v>
      </c>
      <c r="BG169" s="150">
        <f t="shared" ref="BG169:BG182" si="59">IF(N169="zákl. přenesená",J169,0)</f>
        <v>0</v>
      </c>
      <c r="BH169" s="150">
        <f t="shared" ref="BH169:BH182" si="60">IF(N169="sníž. přenesená",J169,0)</f>
        <v>0</v>
      </c>
      <c r="BI169" s="150">
        <f t="shared" ref="BI169:BI182" si="61">IF(N169="nulová",J169,0)</f>
        <v>0</v>
      </c>
      <c r="BJ169" s="22" t="s">
        <v>82</v>
      </c>
      <c r="BK169" s="150">
        <f t="shared" ref="BK169:BK182" si="62">ROUND(I169*H169,2)</f>
        <v>0</v>
      </c>
      <c r="BL169" s="22" t="s">
        <v>243</v>
      </c>
      <c r="BM169" s="22" t="s">
        <v>1013</v>
      </c>
    </row>
    <row r="170" spans="2:65" s="1" customFormat="1" ht="16.5" customHeight="1">
      <c r="B170" s="139"/>
      <c r="C170" s="140" t="s">
        <v>660</v>
      </c>
      <c r="D170" s="140" t="s">
        <v>146</v>
      </c>
      <c r="E170" s="141" t="s">
        <v>1014</v>
      </c>
      <c r="F170" s="142" t="s">
        <v>1015</v>
      </c>
      <c r="G170" s="143" t="s">
        <v>163</v>
      </c>
      <c r="H170" s="144">
        <v>40</v>
      </c>
      <c r="I170" s="145"/>
      <c r="J170" s="145">
        <v>0</v>
      </c>
      <c r="K170" s="142" t="s">
        <v>803</v>
      </c>
      <c r="L170" s="36"/>
      <c r="M170" s="146" t="s">
        <v>5</v>
      </c>
      <c r="N170" s="147" t="s">
        <v>45</v>
      </c>
      <c r="O170" s="148">
        <v>0</v>
      </c>
      <c r="P170" s="148">
        <f t="shared" si="54"/>
        <v>0</v>
      </c>
      <c r="Q170" s="148">
        <v>0</v>
      </c>
      <c r="R170" s="148">
        <f t="shared" si="55"/>
        <v>0</v>
      </c>
      <c r="S170" s="148">
        <v>0</v>
      </c>
      <c r="T170" s="149">
        <f t="shared" si="56"/>
        <v>0</v>
      </c>
      <c r="AR170" s="22" t="s">
        <v>243</v>
      </c>
      <c r="AT170" s="22" t="s">
        <v>146</v>
      </c>
      <c r="AU170" s="22" t="s">
        <v>84</v>
      </c>
      <c r="AY170" s="22" t="s">
        <v>143</v>
      </c>
      <c r="BE170" s="150">
        <f t="shared" si="57"/>
        <v>0</v>
      </c>
      <c r="BF170" s="150">
        <f t="shared" si="58"/>
        <v>0</v>
      </c>
      <c r="BG170" s="150">
        <f t="shared" si="59"/>
        <v>0</v>
      </c>
      <c r="BH170" s="150">
        <f t="shared" si="60"/>
        <v>0</v>
      </c>
      <c r="BI170" s="150">
        <f t="shared" si="61"/>
        <v>0</v>
      </c>
      <c r="BJ170" s="22" t="s">
        <v>82</v>
      </c>
      <c r="BK170" s="150">
        <f t="shared" si="62"/>
        <v>0</v>
      </c>
      <c r="BL170" s="22" t="s">
        <v>243</v>
      </c>
      <c r="BM170" s="22" t="s">
        <v>1016</v>
      </c>
    </row>
    <row r="171" spans="2:65" s="1" customFormat="1" ht="16.5" customHeight="1">
      <c r="B171" s="139"/>
      <c r="C171" s="140" t="s">
        <v>661</v>
      </c>
      <c r="D171" s="140" t="s">
        <v>146</v>
      </c>
      <c r="E171" s="141" t="s">
        <v>1017</v>
      </c>
      <c r="F171" s="142" t="s">
        <v>1018</v>
      </c>
      <c r="G171" s="143" t="s">
        <v>169</v>
      </c>
      <c r="H171" s="144">
        <v>33</v>
      </c>
      <c r="I171" s="145"/>
      <c r="J171" s="145">
        <v>0</v>
      </c>
      <c r="K171" s="142" t="s">
        <v>803</v>
      </c>
      <c r="L171" s="36"/>
      <c r="M171" s="146" t="s">
        <v>5</v>
      </c>
      <c r="N171" s="147" t="s">
        <v>45</v>
      </c>
      <c r="O171" s="148">
        <v>0</v>
      </c>
      <c r="P171" s="148">
        <f t="shared" si="54"/>
        <v>0</v>
      </c>
      <c r="Q171" s="148">
        <v>0</v>
      </c>
      <c r="R171" s="148">
        <f t="shared" si="55"/>
        <v>0</v>
      </c>
      <c r="S171" s="148">
        <v>0</v>
      </c>
      <c r="T171" s="149">
        <f t="shared" si="56"/>
        <v>0</v>
      </c>
      <c r="AR171" s="22" t="s">
        <v>243</v>
      </c>
      <c r="AT171" s="22" t="s">
        <v>146</v>
      </c>
      <c r="AU171" s="22" t="s">
        <v>84</v>
      </c>
      <c r="AY171" s="22" t="s">
        <v>143</v>
      </c>
      <c r="BE171" s="150">
        <f t="shared" si="57"/>
        <v>0</v>
      </c>
      <c r="BF171" s="150">
        <f t="shared" si="58"/>
        <v>0</v>
      </c>
      <c r="BG171" s="150">
        <f t="shared" si="59"/>
        <v>0</v>
      </c>
      <c r="BH171" s="150">
        <f t="shared" si="60"/>
        <v>0</v>
      </c>
      <c r="BI171" s="150">
        <f t="shared" si="61"/>
        <v>0</v>
      </c>
      <c r="BJ171" s="22" t="s">
        <v>82</v>
      </c>
      <c r="BK171" s="150">
        <f t="shared" si="62"/>
        <v>0</v>
      </c>
      <c r="BL171" s="22" t="s">
        <v>243</v>
      </c>
      <c r="BM171" s="22" t="s">
        <v>1019</v>
      </c>
    </row>
    <row r="172" spans="2:65" s="1" customFormat="1" ht="16.5" customHeight="1">
      <c r="B172" s="139"/>
      <c r="C172" s="140" t="s">
        <v>662</v>
      </c>
      <c r="D172" s="140" t="s">
        <v>146</v>
      </c>
      <c r="E172" s="141" t="s">
        <v>1020</v>
      </c>
      <c r="F172" s="142" t="s">
        <v>1021</v>
      </c>
      <c r="G172" s="143" t="s">
        <v>647</v>
      </c>
      <c r="H172" s="144">
        <v>1</v>
      </c>
      <c r="I172" s="145"/>
      <c r="J172" s="145">
        <v>0</v>
      </c>
      <c r="K172" s="142" t="s">
        <v>803</v>
      </c>
      <c r="L172" s="36"/>
      <c r="M172" s="146" t="s">
        <v>5</v>
      </c>
      <c r="N172" s="147" t="s">
        <v>45</v>
      </c>
      <c r="O172" s="148">
        <v>0</v>
      </c>
      <c r="P172" s="148">
        <f t="shared" si="54"/>
        <v>0</v>
      </c>
      <c r="Q172" s="148">
        <v>0</v>
      </c>
      <c r="R172" s="148">
        <f t="shared" si="55"/>
        <v>0</v>
      </c>
      <c r="S172" s="148">
        <v>0</v>
      </c>
      <c r="T172" s="149">
        <f t="shared" si="56"/>
        <v>0</v>
      </c>
      <c r="AR172" s="22" t="s">
        <v>243</v>
      </c>
      <c r="AT172" s="22" t="s">
        <v>146</v>
      </c>
      <c r="AU172" s="22" t="s">
        <v>84</v>
      </c>
      <c r="AY172" s="22" t="s">
        <v>143</v>
      </c>
      <c r="BE172" s="150">
        <f t="shared" si="57"/>
        <v>0</v>
      </c>
      <c r="BF172" s="150">
        <f t="shared" si="58"/>
        <v>0</v>
      </c>
      <c r="BG172" s="150">
        <f t="shared" si="59"/>
        <v>0</v>
      </c>
      <c r="BH172" s="150">
        <f t="shared" si="60"/>
        <v>0</v>
      </c>
      <c r="BI172" s="150">
        <f t="shared" si="61"/>
        <v>0</v>
      </c>
      <c r="BJ172" s="22" t="s">
        <v>82</v>
      </c>
      <c r="BK172" s="150">
        <f t="shared" si="62"/>
        <v>0</v>
      </c>
      <c r="BL172" s="22" t="s">
        <v>243</v>
      </c>
      <c r="BM172" s="22" t="s">
        <v>1022</v>
      </c>
    </row>
    <row r="173" spans="2:65" s="1" customFormat="1" ht="16.5" customHeight="1">
      <c r="B173" s="139"/>
      <c r="C173" s="140" t="s">
        <v>663</v>
      </c>
      <c r="D173" s="140" t="s">
        <v>146</v>
      </c>
      <c r="E173" s="141" t="s">
        <v>1023</v>
      </c>
      <c r="F173" s="142" t="s">
        <v>1024</v>
      </c>
      <c r="G173" s="143" t="s">
        <v>647</v>
      </c>
      <c r="H173" s="144">
        <v>1</v>
      </c>
      <c r="I173" s="145"/>
      <c r="J173" s="145">
        <v>0</v>
      </c>
      <c r="K173" s="142" t="s">
        <v>803</v>
      </c>
      <c r="L173" s="36"/>
      <c r="M173" s="146" t="s">
        <v>5</v>
      </c>
      <c r="N173" s="147" t="s">
        <v>45</v>
      </c>
      <c r="O173" s="148">
        <v>0</v>
      </c>
      <c r="P173" s="148">
        <f t="shared" si="54"/>
        <v>0</v>
      </c>
      <c r="Q173" s="148">
        <v>0</v>
      </c>
      <c r="R173" s="148">
        <f t="shared" si="55"/>
        <v>0</v>
      </c>
      <c r="S173" s="148">
        <v>0</v>
      </c>
      <c r="T173" s="149">
        <f t="shared" si="56"/>
        <v>0</v>
      </c>
      <c r="AR173" s="22" t="s">
        <v>243</v>
      </c>
      <c r="AT173" s="22" t="s">
        <v>146</v>
      </c>
      <c r="AU173" s="22" t="s">
        <v>84</v>
      </c>
      <c r="AY173" s="22" t="s">
        <v>143</v>
      </c>
      <c r="BE173" s="150">
        <f t="shared" si="57"/>
        <v>0</v>
      </c>
      <c r="BF173" s="150">
        <f t="shared" si="58"/>
        <v>0</v>
      </c>
      <c r="BG173" s="150">
        <f t="shared" si="59"/>
        <v>0</v>
      </c>
      <c r="BH173" s="150">
        <f t="shared" si="60"/>
        <v>0</v>
      </c>
      <c r="BI173" s="150">
        <f t="shared" si="61"/>
        <v>0</v>
      </c>
      <c r="BJ173" s="22" t="s">
        <v>82</v>
      </c>
      <c r="BK173" s="150">
        <f t="shared" si="62"/>
        <v>0</v>
      </c>
      <c r="BL173" s="22" t="s">
        <v>243</v>
      </c>
      <c r="BM173" s="22" t="s">
        <v>1025</v>
      </c>
    </row>
    <row r="174" spans="2:65" s="1" customFormat="1" ht="16.5" customHeight="1">
      <c r="B174" s="139"/>
      <c r="C174" s="140" t="s">
        <v>664</v>
      </c>
      <c r="D174" s="140" t="s">
        <v>146</v>
      </c>
      <c r="E174" s="141" t="s">
        <v>1026</v>
      </c>
      <c r="F174" s="142" t="s">
        <v>1027</v>
      </c>
      <c r="G174" s="143" t="s">
        <v>647</v>
      </c>
      <c r="H174" s="144">
        <v>1</v>
      </c>
      <c r="I174" s="145"/>
      <c r="J174" s="145">
        <v>0</v>
      </c>
      <c r="K174" s="142" t="s">
        <v>803</v>
      </c>
      <c r="L174" s="36"/>
      <c r="M174" s="146" t="s">
        <v>5</v>
      </c>
      <c r="N174" s="147" t="s">
        <v>45</v>
      </c>
      <c r="O174" s="148">
        <v>0</v>
      </c>
      <c r="P174" s="148">
        <f t="shared" si="54"/>
        <v>0</v>
      </c>
      <c r="Q174" s="148">
        <v>0</v>
      </c>
      <c r="R174" s="148">
        <f t="shared" si="55"/>
        <v>0</v>
      </c>
      <c r="S174" s="148">
        <v>0</v>
      </c>
      <c r="T174" s="149">
        <f t="shared" si="56"/>
        <v>0</v>
      </c>
      <c r="AR174" s="22" t="s">
        <v>243</v>
      </c>
      <c r="AT174" s="22" t="s">
        <v>146</v>
      </c>
      <c r="AU174" s="22" t="s">
        <v>84</v>
      </c>
      <c r="AY174" s="22" t="s">
        <v>143</v>
      </c>
      <c r="BE174" s="150">
        <f t="shared" si="57"/>
        <v>0</v>
      </c>
      <c r="BF174" s="150">
        <f t="shared" si="58"/>
        <v>0</v>
      </c>
      <c r="BG174" s="150">
        <f t="shared" si="59"/>
        <v>0</v>
      </c>
      <c r="BH174" s="150">
        <f t="shared" si="60"/>
        <v>0</v>
      </c>
      <c r="BI174" s="150">
        <f t="shared" si="61"/>
        <v>0</v>
      </c>
      <c r="BJ174" s="22" t="s">
        <v>82</v>
      </c>
      <c r="BK174" s="150">
        <f t="shared" si="62"/>
        <v>0</v>
      </c>
      <c r="BL174" s="22" t="s">
        <v>243</v>
      </c>
      <c r="BM174" s="22" t="s">
        <v>1028</v>
      </c>
    </row>
    <row r="175" spans="2:65" s="1" customFormat="1" ht="16.5" customHeight="1">
      <c r="B175" s="139"/>
      <c r="C175" s="140" t="s">
        <v>665</v>
      </c>
      <c r="D175" s="140" t="s">
        <v>146</v>
      </c>
      <c r="E175" s="141" t="s">
        <v>1029</v>
      </c>
      <c r="F175" s="142" t="s">
        <v>1030</v>
      </c>
      <c r="G175" s="143" t="s">
        <v>647</v>
      </c>
      <c r="H175" s="144">
        <v>1</v>
      </c>
      <c r="I175" s="145"/>
      <c r="J175" s="145">
        <v>0</v>
      </c>
      <c r="K175" s="142" t="s">
        <v>803</v>
      </c>
      <c r="L175" s="36"/>
      <c r="M175" s="146" t="s">
        <v>5</v>
      </c>
      <c r="N175" s="147" t="s">
        <v>45</v>
      </c>
      <c r="O175" s="148">
        <v>0</v>
      </c>
      <c r="P175" s="148">
        <f t="shared" si="54"/>
        <v>0</v>
      </c>
      <c r="Q175" s="148">
        <v>0</v>
      </c>
      <c r="R175" s="148">
        <f t="shared" si="55"/>
        <v>0</v>
      </c>
      <c r="S175" s="148">
        <v>0</v>
      </c>
      <c r="T175" s="149">
        <f t="shared" si="56"/>
        <v>0</v>
      </c>
      <c r="AR175" s="22" t="s">
        <v>243</v>
      </c>
      <c r="AT175" s="22" t="s">
        <v>146</v>
      </c>
      <c r="AU175" s="22" t="s">
        <v>84</v>
      </c>
      <c r="AY175" s="22" t="s">
        <v>143</v>
      </c>
      <c r="BE175" s="150">
        <f t="shared" si="57"/>
        <v>0</v>
      </c>
      <c r="BF175" s="150">
        <f t="shared" si="58"/>
        <v>0</v>
      </c>
      <c r="BG175" s="150">
        <f t="shared" si="59"/>
        <v>0</v>
      </c>
      <c r="BH175" s="150">
        <f t="shared" si="60"/>
        <v>0</v>
      </c>
      <c r="BI175" s="150">
        <f t="shared" si="61"/>
        <v>0</v>
      </c>
      <c r="BJ175" s="22" t="s">
        <v>82</v>
      </c>
      <c r="BK175" s="150">
        <f t="shared" si="62"/>
        <v>0</v>
      </c>
      <c r="BL175" s="22" t="s">
        <v>243</v>
      </c>
      <c r="BM175" s="22" t="s">
        <v>1031</v>
      </c>
    </row>
    <row r="176" spans="2:65" s="1" customFormat="1" ht="16.5" customHeight="1">
      <c r="B176" s="139"/>
      <c r="C176" s="140" t="s">
        <v>666</v>
      </c>
      <c r="D176" s="140" t="s">
        <v>146</v>
      </c>
      <c r="E176" s="141" t="s">
        <v>1032</v>
      </c>
      <c r="F176" s="142" t="s">
        <v>1033</v>
      </c>
      <c r="G176" s="143" t="s">
        <v>647</v>
      </c>
      <c r="H176" s="144">
        <v>1</v>
      </c>
      <c r="I176" s="145"/>
      <c r="J176" s="145">
        <v>0</v>
      </c>
      <c r="K176" s="142" t="s">
        <v>803</v>
      </c>
      <c r="L176" s="36"/>
      <c r="M176" s="146" t="s">
        <v>5</v>
      </c>
      <c r="N176" s="147" t="s">
        <v>45</v>
      </c>
      <c r="O176" s="148">
        <v>0</v>
      </c>
      <c r="P176" s="148">
        <f t="shared" si="54"/>
        <v>0</v>
      </c>
      <c r="Q176" s="148">
        <v>0</v>
      </c>
      <c r="R176" s="148">
        <f t="shared" si="55"/>
        <v>0</v>
      </c>
      <c r="S176" s="148">
        <v>0</v>
      </c>
      <c r="T176" s="149">
        <f t="shared" si="56"/>
        <v>0</v>
      </c>
      <c r="AR176" s="22" t="s">
        <v>243</v>
      </c>
      <c r="AT176" s="22" t="s">
        <v>146</v>
      </c>
      <c r="AU176" s="22" t="s">
        <v>84</v>
      </c>
      <c r="AY176" s="22" t="s">
        <v>143</v>
      </c>
      <c r="BE176" s="150">
        <f t="shared" si="57"/>
        <v>0</v>
      </c>
      <c r="BF176" s="150">
        <f t="shared" si="58"/>
        <v>0</v>
      </c>
      <c r="BG176" s="150">
        <f t="shared" si="59"/>
        <v>0</v>
      </c>
      <c r="BH176" s="150">
        <f t="shared" si="60"/>
        <v>0</v>
      </c>
      <c r="BI176" s="150">
        <f t="shared" si="61"/>
        <v>0</v>
      </c>
      <c r="BJ176" s="22" t="s">
        <v>82</v>
      </c>
      <c r="BK176" s="150">
        <f t="shared" si="62"/>
        <v>0</v>
      </c>
      <c r="BL176" s="22" t="s">
        <v>243</v>
      </c>
      <c r="BM176" s="22" t="s">
        <v>1034</v>
      </c>
    </row>
    <row r="177" spans="2:65" s="1" customFormat="1" ht="16.5" customHeight="1">
      <c r="B177" s="139"/>
      <c r="C177" s="140" t="s">
        <v>667</v>
      </c>
      <c r="D177" s="140" t="s">
        <v>146</v>
      </c>
      <c r="E177" s="141" t="s">
        <v>1035</v>
      </c>
      <c r="F177" s="142" t="s">
        <v>963</v>
      </c>
      <c r="G177" s="143" t="s">
        <v>647</v>
      </c>
      <c r="H177" s="144">
        <v>1</v>
      </c>
      <c r="I177" s="145"/>
      <c r="J177" s="145">
        <v>0</v>
      </c>
      <c r="K177" s="142" t="s">
        <v>803</v>
      </c>
      <c r="L177" s="36"/>
      <c r="M177" s="146" t="s">
        <v>5</v>
      </c>
      <c r="N177" s="147" t="s">
        <v>45</v>
      </c>
      <c r="O177" s="148">
        <v>0</v>
      </c>
      <c r="P177" s="148">
        <f t="shared" si="54"/>
        <v>0</v>
      </c>
      <c r="Q177" s="148">
        <v>0</v>
      </c>
      <c r="R177" s="148">
        <f t="shared" si="55"/>
        <v>0</v>
      </c>
      <c r="S177" s="148">
        <v>0</v>
      </c>
      <c r="T177" s="149">
        <f t="shared" si="56"/>
        <v>0</v>
      </c>
      <c r="AR177" s="22" t="s">
        <v>243</v>
      </c>
      <c r="AT177" s="22" t="s">
        <v>146</v>
      </c>
      <c r="AU177" s="22" t="s">
        <v>84</v>
      </c>
      <c r="AY177" s="22" t="s">
        <v>143</v>
      </c>
      <c r="BE177" s="150">
        <f t="shared" si="57"/>
        <v>0</v>
      </c>
      <c r="BF177" s="150">
        <f t="shared" si="58"/>
        <v>0</v>
      </c>
      <c r="BG177" s="150">
        <f t="shared" si="59"/>
        <v>0</v>
      </c>
      <c r="BH177" s="150">
        <f t="shared" si="60"/>
        <v>0</v>
      </c>
      <c r="BI177" s="150">
        <f t="shared" si="61"/>
        <v>0</v>
      </c>
      <c r="BJ177" s="22" t="s">
        <v>82</v>
      </c>
      <c r="BK177" s="150">
        <f t="shared" si="62"/>
        <v>0</v>
      </c>
      <c r="BL177" s="22" t="s">
        <v>243</v>
      </c>
      <c r="BM177" s="22" t="s">
        <v>1036</v>
      </c>
    </row>
    <row r="178" spans="2:65" s="1" customFormat="1" ht="16.5" customHeight="1">
      <c r="B178" s="139"/>
      <c r="C178" s="140" t="s">
        <v>668</v>
      </c>
      <c r="D178" s="140" t="s">
        <v>146</v>
      </c>
      <c r="E178" s="141" t="s">
        <v>1037</v>
      </c>
      <c r="F178" s="142" t="s">
        <v>1038</v>
      </c>
      <c r="G178" s="143" t="s">
        <v>768</v>
      </c>
      <c r="H178" s="144">
        <v>6</v>
      </c>
      <c r="I178" s="145"/>
      <c r="J178" s="145">
        <v>0</v>
      </c>
      <c r="K178" s="142" t="s">
        <v>803</v>
      </c>
      <c r="L178" s="36"/>
      <c r="M178" s="146" t="s">
        <v>5</v>
      </c>
      <c r="N178" s="147" t="s">
        <v>45</v>
      </c>
      <c r="O178" s="148">
        <v>0</v>
      </c>
      <c r="P178" s="148">
        <f t="shared" si="54"/>
        <v>0</v>
      </c>
      <c r="Q178" s="148">
        <v>0</v>
      </c>
      <c r="R178" s="148">
        <f t="shared" si="55"/>
        <v>0</v>
      </c>
      <c r="S178" s="148">
        <v>0</v>
      </c>
      <c r="T178" s="149">
        <f t="shared" si="56"/>
        <v>0</v>
      </c>
      <c r="AR178" s="22" t="s">
        <v>243</v>
      </c>
      <c r="AT178" s="22" t="s">
        <v>146</v>
      </c>
      <c r="AU178" s="22" t="s">
        <v>84</v>
      </c>
      <c r="AY178" s="22" t="s">
        <v>143</v>
      </c>
      <c r="BE178" s="150">
        <f t="shared" si="57"/>
        <v>0</v>
      </c>
      <c r="BF178" s="150">
        <f t="shared" si="58"/>
        <v>0</v>
      </c>
      <c r="BG178" s="150">
        <f t="shared" si="59"/>
        <v>0</v>
      </c>
      <c r="BH178" s="150">
        <f t="shared" si="60"/>
        <v>0</v>
      </c>
      <c r="BI178" s="150">
        <f t="shared" si="61"/>
        <v>0</v>
      </c>
      <c r="BJ178" s="22" t="s">
        <v>82</v>
      </c>
      <c r="BK178" s="150">
        <f t="shared" si="62"/>
        <v>0</v>
      </c>
      <c r="BL178" s="22" t="s">
        <v>243</v>
      </c>
      <c r="BM178" s="22" t="s">
        <v>1039</v>
      </c>
    </row>
    <row r="179" spans="2:65" s="1" customFormat="1" ht="16.5" customHeight="1">
      <c r="B179" s="139"/>
      <c r="C179" s="140" t="s">
        <v>669</v>
      </c>
      <c r="D179" s="140" t="s">
        <v>146</v>
      </c>
      <c r="E179" s="141" t="s">
        <v>1040</v>
      </c>
      <c r="F179" s="142" t="s">
        <v>1041</v>
      </c>
      <c r="G179" s="143" t="s">
        <v>768</v>
      </c>
      <c r="H179" s="144">
        <v>8</v>
      </c>
      <c r="I179" s="145"/>
      <c r="J179" s="145">
        <v>0</v>
      </c>
      <c r="K179" s="142" t="s">
        <v>803</v>
      </c>
      <c r="L179" s="36"/>
      <c r="M179" s="146" t="s">
        <v>5</v>
      </c>
      <c r="N179" s="147" t="s">
        <v>45</v>
      </c>
      <c r="O179" s="148">
        <v>0</v>
      </c>
      <c r="P179" s="148">
        <f t="shared" si="54"/>
        <v>0</v>
      </c>
      <c r="Q179" s="148">
        <v>0</v>
      </c>
      <c r="R179" s="148">
        <f t="shared" si="55"/>
        <v>0</v>
      </c>
      <c r="S179" s="148">
        <v>0</v>
      </c>
      <c r="T179" s="149">
        <f t="shared" si="56"/>
        <v>0</v>
      </c>
      <c r="AR179" s="22" t="s">
        <v>243</v>
      </c>
      <c r="AT179" s="22" t="s">
        <v>146</v>
      </c>
      <c r="AU179" s="22" t="s">
        <v>84</v>
      </c>
      <c r="AY179" s="22" t="s">
        <v>143</v>
      </c>
      <c r="BE179" s="150">
        <f t="shared" si="57"/>
        <v>0</v>
      </c>
      <c r="BF179" s="150">
        <f t="shared" si="58"/>
        <v>0</v>
      </c>
      <c r="BG179" s="150">
        <f t="shared" si="59"/>
        <v>0</v>
      </c>
      <c r="BH179" s="150">
        <f t="shared" si="60"/>
        <v>0</v>
      </c>
      <c r="BI179" s="150">
        <f t="shared" si="61"/>
        <v>0</v>
      </c>
      <c r="BJ179" s="22" t="s">
        <v>82</v>
      </c>
      <c r="BK179" s="150">
        <f t="shared" si="62"/>
        <v>0</v>
      </c>
      <c r="BL179" s="22" t="s">
        <v>243</v>
      </c>
      <c r="BM179" s="22" t="s">
        <v>1042</v>
      </c>
    </row>
    <row r="180" spans="2:65" s="1" customFormat="1" ht="16.5" customHeight="1">
      <c r="B180" s="139"/>
      <c r="C180" s="140" t="s">
        <v>670</v>
      </c>
      <c r="D180" s="140" t="s">
        <v>146</v>
      </c>
      <c r="E180" s="141" t="s">
        <v>1043</v>
      </c>
      <c r="F180" s="142" t="s">
        <v>1041</v>
      </c>
      <c r="G180" s="143" t="s">
        <v>768</v>
      </c>
      <c r="H180" s="144">
        <v>8</v>
      </c>
      <c r="I180" s="145"/>
      <c r="J180" s="145">
        <v>0</v>
      </c>
      <c r="K180" s="142" t="s">
        <v>803</v>
      </c>
      <c r="L180" s="36"/>
      <c r="M180" s="146" t="s">
        <v>5</v>
      </c>
      <c r="N180" s="147" t="s">
        <v>45</v>
      </c>
      <c r="O180" s="148">
        <v>0</v>
      </c>
      <c r="P180" s="148">
        <f t="shared" si="54"/>
        <v>0</v>
      </c>
      <c r="Q180" s="148">
        <v>0</v>
      </c>
      <c r="R180" s="148">
        <f t="shared" si="55"/>
        <v>0</v>
      </c>
      <c r="S180" s="148">
        <v>0</v>
      </c>
      <c r="T180" s="149">
        <f t="shared" si="56"/>
        <v>0</v>
      </c>
      <c r="AR180" s="22" t="s">
        <v>243</v>
      </c>
      <c r="AT180" s="22" t="s">
        <v>146</v>
      </c>
      <c r="AU180" s="22" t="s">
        <v>84</v>
      </c>
      <c r="AY180" s="22" t="s">
        <v>143</v>
      </c>
      <c r="BE180" s="150">
        <f t="shared" si="57"/>
        <v>0</v>
      </c>
      <c r="BF180" s="150">
        <f t="shared" si="58"/>
        <v>0</v>
      </c>
      <c r="BG180" s="150">
        <f t="shared" si="59"/>
        <v>0</v>
      </c>
      <c r="BH180" s="150">
        <f t="shared" si="60"/>
        <v>0</v>
      </c>
      <c r="BI180" s="150">
        <f t="shared" si="61"/>
        <v>0</v>
      </c>
      <c r="BJ180" s="22" t="s">
        <v>82</v>
      </c>
      <c r="BK180" s="150">
        <f t="shared" si="62"/>
        <v>0</v>
      </c>
      <c r="BL180" s="22" t="s">
        <v>243</v>
      </c>
      <c r="BM180" s="22" t="s">
        <v>1044</v>
      </c>
    </row>
    <row r="181" spans="2:65" s="1" customFormat="1" ht="16.5" customHeight="1">
      <c r="B181" s="139"/>
      <c r="C181" s="140" t="s">
        <v>671</v>
      </c>
      <c r="D181" s="140" t="s">
        <v>146</v>
      </c>
      <c r="E181" s="141" t="s">
        <v>1045</v>
      </c>
      <c r="F181" s="142" t="s">
        <v>1046</v>
      </c>
      <c r="G181" s="143" t="s">
        <v>263</v>
      </c>
      <c r="H181" s="144">
        <v>1</v>
      </c>
      <c r="I181" s="145"/>
      <c r="J181" s="145">
        <v>0</v>
      </c>
      <c r="K181" s="142" t="s">
        <v>803</v>
      </c>
      <c r="L181" s="36"/>
      <c r="M181" s="146" t="s">
        <v>5</v>
      </c>
      <c r="N181" s="147" t="s">
        <v>45</v>
      </c>
      <c r="O181" s="148">
        <v>0</v>
      </c>
      <c r="P181" s="148">
        <f t="shared" si="54"/>
        <v>0</v>
      </c>
      <c r="Q181" s="148">
        <v>0</v>
      </c>
      <c r="R181" s="148">
        <f t="shared" si="55"/>
        <v>0</v>
      </c>
      <c r="S181" s="148">
        <v>0</v>
      </c>
      <c r="T181" s="149">
        <f t="shared" si="56"/>
        <v>0</v>
      </c>
      <c r="AR181" s="22" t="s">
        <v>243</v>
      </c>
      <c r="AT181" s="22" t="s">
        <v>146</v>
      </c>
      <c r="AU181" s="22" t="s">
        <v>84</v>
      </c>
      <c r="AY181" s="22" t="s">
        <v>143</v>
      </c>
      <c r="BE181" s="150">
        <f t="shared" si="57"/>
        <v>0</v>
      </c>
      <c r="BF181" s="150">
        <f t="shared" si="58"/>
        <v>0</v>
      </c>
      <c r="BG181" s="150">
        <f t="shared" si="59"/>
        <v>0</v>
      </c>
      <c r="BH181" s="150">
        <f t="shared" si="60"/>
        <v>0</v>
      </c>
      <c r="BI181" s="150">
        <f t="shared" si="61"/>
        <v>0</v>
      </c>
      <c r="BJ181" s="22" t="s">
        <v>82</v>
      </c>
      <c r="BK181" s="150">
        <f t="shared" si="62"/>
        <v>0</v>
      </c>
      <c r="BL181" s="22" t="s">
        <v>243</v>
      </c>
      <c r="BM181" s="22" t="s">
        <v>1047</v>
      </c>
    </row>
    <row r="182" spans="2:65" s="1" customFormat="1" ht="16.5" customHeight="1">
      <c r="B182" s="139"/>
      <c r="C182" s="140" t="s">
        <v>672</v>
      </c>
      <c r="D182" s="140" t="s">
        <v>146</v>
      </c>
      <c r="E182" s="141" t="s">
        <v>1048</v>
      </c>
      <c r="F182" s="142" t="s">
        <v>1049</v>
      </c>
      <c r="G182" s="143" t="s">
        <v>768</v>
      </c>
      <c r="H182" s="144">
        <v>5</v>
      </c>
      <c r="I182" s="145"/>
      <c r="J182" s="145">
        <v>0</v>
      </c>
      <c r="K182" s="142" t="s">
        <v>803</v>
      </c>
      <c r="L182" s="36"/>
      <c r="M182" s="146" t="s">
        <v>5</v>
      </c>
      <c r="N182" s="178" t="s">
        <v>45</v>
      </c>
      <c r="O182" s="179">
        <v>0</v>
      </c>
      <c r="P182" s="179">
        <f t="shared" si="54"/>
        <v>0</v>
      </c>
      <c r="Q182" s="179">
        <v>0</v>
      </c>
      <c r="R182" s="179">
        <f t="shared" si="55"/>
        <v>0</v>
      </c>
      <c r="S182" s="179">
        <v>0</v>
      </c>
      <c r="T182" s="180">
        <f t="shared" si="56"/>
        <v>0</v>
      </c>
      <c r="AR182" s="22" t="s">
        <v>243</v>
      </c>
      <c r="AT182" s="22" t="s">
        <v>146</v>
      </c>
      <c r="AU182" s="22" t="s">
        <v>84</v>
      </c>
      <c r="AY182" s="22" t="s">
        <v>143</v>
      </c>
      <c r="BE182" s="150">
        <f t="shared" si="57"/>
        <v>0</v>
      </c>
      <c r="BF182" s="150">
        <f t="shared" si="58"/>
        <v>0</v>
      </c>
      <c r="BG182" s="150">
        <f t="shared" si="59"/>
        <v>0</v>
      </c>
      <c r="BH182" s="150">
        <f t="shared" si="60"/>
        <v>0</v>
      </c>
      <c r="BI182" s="150">
        <f t="shared" si="61"/>
        <v>0</v>
      </c>
      <c r="BJ182" s="22" t="s">
        <v>82</v>
      </c>
      <c r="BK182" s="150">
        <f t="shared" si="62"/>
        <v>0</v>
      </c>
      <c r="BL182" s="22" t="s">
        <v>243</v>
      </c>
      <c r="BM182" s="22" t="s">
        <v>1050</v>
      </c>
    </row>
    <row r="183" spans="2:65" s="1" customFormat="1" ht="6.95" customHeight="1">
      <c r="B183" s="49"/>
      <c r="C183" s="50"/>
      <c r="D183" s="50"/>
      <c r="E183" s="50"/>
      <c r="F183" s="50"/>
      <c r="G183" s="50"/>
      <c r="H183" s="50"/>
      <c r="I183" s="50"/>
      <c r="J183" s="50"/>
      <c r="K183" s="50"/>
      <c r="L183" s="36"/>
    </row>
  </sheetData>
  <autoFilter ref="C85:K182" xr:uid="{00000000-0009-0000-0000-000005000000}"/>
  <mergeCells count="10">
    <mergeCell ref="J51:J52"/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500-000000000000}"/>
    <hyperlink ref="G1:H1" location="C54" display="2) Rekapitulace" xr:uid="{00000000-0004-0000-0500-000001000000}"/>
    <hyperlink ref="J1" location="C85" display="3) Soupis prací" xr:uid="{00000000-0004-0000-0500-000002000000}"/>
    <hyperlink ref="L1:V1" location="'Rekapitulace stavby'!C2" display="Rekapitulace stavby" xr:uid="{00000000-0004-0000-0500-000003000000}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R107"/>
  <sheetViews>
    <sheetView showGridLines="0" workbookViewId="0">
      <pane ySplit="1" topLeftCell="A2" activePane="bottomLeft" state="frozen"/>
      <selection pane="bottomLeft" activeCell="J109" sqref="J10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6"/>
      <c r="C1" s="16"/>
      <c r="D1" s="17" t="s">
        <v>1</v>
      </c>
      <c r="E1" s="16"/>
      <c r="F1" s="90" t="s">
        <v>102</v>
      </c>
      <c r="G1" s="299" t="s">
        <v>103</v>
      </c>
      <c r="H1" s="299"/>
      <c r="I1" s="16"/>
      <c r="J1" s="90" t="s">
        <v>104</v>
      </c>
      <c r="K1" s="17" t="s">
        <v>105</v>
      </c>
      <c r="L1" s="90" t="s">
        <v>106</v>
      </c>
      <c r="M1" s="90"/>
      <c r="N1" s="90"/>
      <c r="O1" s="90"/>
      <c r="P1" s="90"/>
      <c r="Q1" s="90"/>
      <c r="R1" s="90"/>
      <c r="S1" s="90"/>
      <c r="T1" s="90"/>
      <c r="U1" s="91"/>
      <c r="V1" s="9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287" t="s">
        <v>8</v>
      </c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22" t="s">
        <v>96</v>
      </c>
    </row>
    <row r="3" spans="1:70" ht="6.95" customHeight="1">
      <c r="B3" s="23"/>
      <c r="C3" s="24"/>
      <c r="D3" s="24"/>
      <c r="E3" s="24"/>
      <c r="F3" s="24"/>
      <c r="G3" s="24"/>
      <c r="H3" s="24"/>
      <c r="I3" s="24"/>
      <c r="J3" s="24"/>
      <c r="K3" s="25"/>
      <c r="AT3" s="22" t="s">
        <v>84</v>
      </c>
    </row>
    <row r="4" spans="1:70" ht="36.950000000000003" customHeight="1">
      <c r="B4" s="26"/>
      <c r="D4" s="27" t="s">
        <v>107</v>
      </c>
      <c r="K4" s="28"/>
      <c r="M4" s="29" t="s">
        <v>13</v>
      </c>
      <c r="AT4" s="22" t="s">
        <v>6</v>
      </c>
    </row>
    <row r="5" spans="1:70" ht="6.95" customHeight="1">
      <c r="B5" s="26"/>
      <c r="K5" s="28"/>
    </row>
    <row r="6" spans="1:70" ht="15">
      <c r="B6" s="26"/>
      <c r="D6" s="33" t="s">
        <v>17</v>
      </c>
      <c r="K6" s="28"/>
    </row>
    <row r="7" spans="1:70" ht="16.5" customHeight="1">
      <c r="B7" s="26"/>
      <c r="E7" s="296" t="str">
        <f>'Rekapitulace stavby'!K6</f>
        <v>Obnova Nolčova parku - revize</v>
      </c>
      <c r="F7" s="297"/>
      <c r="G7" s="297"/>
      <c r="H7" s="297"/>
      <c r="K7" s="28"/>
    </row>
    <row r="8" spans="1:70" s="1" customFormat="1" ht="15">
      <c r="B8" s="36"/>
      <c r="D8" s="33" t="s">
        <v>108</v>
      </c>
      <c r="K8" s="39"/>
    </row>
    <row r="9" spans="1:70" s="1" customFormat="1" ht="36.950000000000003" customHeight="1">
      <c r="B9" s="36"/>
      <c r="E9" s="276" t="s">
        <v>1051</v>
      </c>
      <c r="F9" s="298"/>
      <c r="G9" s="298"/>
      <c r="H9" s="298"/>
      <c r="K9" s="39"/>
    </row>
    <row r="10" spans="1:70" s="1" customFormat="1">
      <c r="B10" s="36"/>
      <c r="K10" s="39"/>
    </row>
    <row r="11" spans="1:70" s="1" customFormat="1" ht="14.45" customHeight="1">
      <c r="B11" s="36"/>
      <c r="D11" s="33" t="s">
        <v>19</v>
      </c>
      <c r="F11" s="31" t="s">
        <v>20</v>
      </c>
      <c r="I11" s="33" t="s">
        <v>21</v>
      </c>
      <c r="J11" s="31" t="s">
        <v>5</v>
      </c>
      <c r="K11" s="39"/>
    </row>
    <row r="12" spans="1:70" s="1" customFormat="1" ht="14.45" customHeight="1">
      <c r="B12" s="36"/>
      <c r="D12" s="33" t="s">
        <v>23</v>
      </c>
      <c r="F12" s="31" t="s">
        <v>24</v>
      </c>
      <c r="I12" s="33" t="s">
        <v>25</v>
      </c>
      <c r="J12" s="58">
        <f>'Rekapitulace stavby'!AN8</f>
        <v>44771</v>
      </c>
      <c r="K12" s="39"/>
    </row>
    <row r="13" spans="1:70" s="1" customFormat="1" ht="10.9" customHeight="1">
      <c r="B13" s="36"/>
      <c r="K13" s="39"/>
    </row>
    <row r="14" spans="1:70" s="1" customFormat="1" ht="14.45" customHeight="1">
      <c r="B14" s="36"/>
      <c r="D14" s="33" t="s">
        <v>30</v>
      </c>
      <c r="I14" s="33" t="s">
        <v>31</v>
      </c>
      <c r="J14" s="31" t="s">
        <v>5</v>
      </c>
      <c r="K14" s="39"/>
    </row>
    <row r="15" spans="1:70" s="1" customFormat="1" ht="18" customHeight="1">
      <c r="B15" s="36"/>
      <c r="E15" s="31" t="s">
        <v>32</v>
      </c>
      <c r="I15" s="33" t="s">
        <v>33</v>
      </c>
      <c r="J15" s="31" t="s">
        <v>5</v>
      </c>
      <c r="K15" s="39"/>
    </row>
    <row r="16" spans="1:70" s="1" customFormat="1" ht="6.95" customHeight="1">
      <c r="B16" s="36"/>
      <c r="K16" s="39"/>
    </row>
    <row r="17" spans="2:11" s="1" customFormat="1" ht="14.45" customHeight="1">
      <c r="B17" s="36"/>
      <c r="D17" s="33" t="s">
        <v>34</v>
      </c>
      <c r="I17" s="33" t="s">
        <v>31</v>
      </c>
      <c r="J17" s="31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6"/>
      <c r="E18" s="31" t="str">
        <f>IF('Rekapitulace stavby'!E14="Vyplň údaj","",IF('Rekapitulace stavby'!E14="","",'Rekapitulace stavby'!E14))</f>
        <v xml:space="preserve"> </v>
      </c>
      <c r="I18" s="33" t="s">
        <v>33</v>
      </c>
      <c r="J18" s="31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6"/>
      <c r="K19" s="39"/>
    </row>
    <row r="20" spans="2:11" s="1" customFormat="1" ht="14.45" customHeight="1">
      <c r="B20" s="36"/>
      <c r="D20" s="33" t="s">
        <v>36</v>
      </c>
      <c r="I20" s="33" t="s">
        <v>31</v>
      </c>
      <c r="J20" s="31" t="s">
        <v>5</v>
      </c>
      <c r="K20" s="39"/>
    </row>
    <row r="21" spans="2:11" s="1" customFormat="1" ht="18" customHeight="1">
      <c r="B21" s="36"/>
      <c r="E21" s="31" t="s">
        <v>37</v>
      </c>
      <c r="I21" s="33" t="s">
        <v>33</v>
      </c>
      <c r="J21" s="31" t="s">
        <v>5</v>
      </c>
      <c r="K21" s="39"/>
    </row>
    <row r="22" spans="2:11" s="1" customFormat="1" ht="6.95" customHeight="1">
      <c r="B22" s="36"/>
      <c r="K22" s="39"/>
    </row>
    <row r="23" spans="2:11" s="1" customFormat="1" ht="14.45" customHeight="1">
      <c r="B23" s="36"/>
      <c r="D23" s="33" t="s">
        <v>39</v>
      </c>
      <c r="K23" s="39"/>
    </row>
    <row r="24" spans="2:11" s="6" customFormat="1" ht="16.5" customHeight="1">
      <c r="B24" s="92"/>
      <c r="E24" s="289" t="s">
        <v>5</v>
      </c>
      <c r="F24" s="289"/>
      <c r="G24" s="289"/>
      <c r="H24" s="289"/>
      <c r="K24" s="93"/>
    </row>
    <row r="25" spans="2:11" s="1" customFormat="1" ht="6.95" customHeight="1">
      <c r="B25" s="36"/>
      <c r="K25" s="39"/>
    </row>
    <row r="26" spans="2:11" s="1" customFormat="1" ht="6.95" customHeight="1">
      <c r="B26" s="36"/>
      <c r="D26" s="59"/>
      <c r="E26" s="59"/>
      <c r="F26" s="59"/>
      <c r="G26" s="59"/>
      <c r="H26" s="59"/>
      <c r="I26" s="59"/>
      <c r="J26" s="59"/>
      <c r="K26" s="94"/>
    </row>
    <row r="27" spans="2:11" s="1" customFormat="1" ht="25.35" customHeight="1">
      <c r="B27" s="36"/>
      <c r="D27" s="95" t="s">
        <v>40</v>
      </c>
      <c r="J27" s="96">
        <f>ROUND(J80,2)</f>
        <v>0</v>
      </c>
      <c r="K27" s="39"/>
    </row>
    <row r="28" spans="2:11" s="1" customFormat="1" ht="6.95" customHeight="1">
      <c r="B28" s="36"/>
      <c r="D28" s="59"/>
      <c r="E28" s="59"/>
      <c r="F28" s="59"/>
      <c r="G28" s="59"/>
      <c r="H28" s="59"/>
      <c r="I28" s="59"/>
      <c r="J28" s="59"/>
      <c r="K28" s="94"/>
    </row>
    <row r="29" spans="2:11" s="1" customFormat="1" ht="14.45" customHeight="1">
      <c r="B29" s="36"/>
      <c r="F29" s="40" t="s">
        <v>42</v>
      </c>
      <c r="I29" s="40" t="s">
        <v>41</v>
      </c>
      <c r="J29" s="40" t="s">
        <v>43</v>
      </c>
      <c r="K29" s="39"/>
    </row>
    <row r="30" spans="2:11" s="1" customFormat="1" ht="14.45" customHeight="1">
      <c r="B30" s="36"/>
      <c r="D30" s="42" t="s">
        <v>44</v>
      </c>
      <c r="E30" s="42" t="s">
        <v>45</v>
      </c>
      <c r="F30" s="97">
        <f>ROUND(SUM(BE80:BE106), 2)</f>
        <v>0</v>
      </c>
      <c r="I30" s="98">
        <v>0.21</v>
      </c>
      <c r="J30" s="97">
        <f>ROUND(ROUND((SUM(BE80:BE106)), 2)*I30, 2)</f>
        <v>0</v>
      </c>
      <c r="K30" s="39"/>
    </row>
    <row r="31" spans="2:11" s="1" customFormat="1" ht="14.45" customHeight="1">
      <c r="B31" s="36"/>
      <c r="E31" s="42" t="s">
        <v>46</v>
      </c>
      <c r="F31" s="97">
        <f>ROUND(SUM(BF80:BF106), 2)</f>
        <v>0</v>
      </c>
      <c r="I31" s="98">
        <v>0.15</v>
      </c>
      <c r="J31" s="97">
        <f>ROUND(ROUND((SUM(BF80:BF106)), 2)*I31, 2)</f>
        <v>0</v>
      </c>
      <c r="K31" s="39"/>
    </row>
    <row r="32" spans="2:11" s="1" customFormat="1" ht="14.45" hidden="1" customHeight="1">
      <c r="B32" s="36"/>
      <c r="E32" s="42" t="s">
        <v>47</v>
      </c>
      <c r="F32" s="97">
        <f>ROUND(SUM(BG80:BG106), 2)</f>
        <v>0</v>
      </c>
      <c r="I32" s="98">
        <v>0.21</v>
      </c>
      <c r="J32" s="97">
        <v>0</v>
      </c>
      <c r="K32" s="39"/>
    </row>
    <row r="33" spans="2:11" s="1" customFormat="1" ht="14.45" hidden="1" customHeight="1">
      <c r="B33" s="36"/>
      <c r="E33" s="42" t="s">
        <v>48</v>
      </c>
      <c r="F33" s="97">
        <f>ROUND(SUM(BH80:BH106), 2)</f>
        <v>0</v>
      </c>
      <c r="I33" s="98">
        <v>0.15</v>
      </c>
      <c r="J33" s="97">
        <v>0</v>
      </c>
      <c r="K33" s="39"/>
    </row>
    <row r="34" spans="2:11" s="1" customFormat="1" ht="14.45" hidden="1" customHeight="1">
      <c r="B34" s="36"/>
      <c r="E34" s="42" t="s">
        <v>49</v>
      </c>
      <c r="F34" s="97">
        <f>ROUND(SUM(BI80:BI106), 2)</f>
        <v>0</v>
      </c>
      <c r="I34" s="98">
        <v>0</v>
      </c>
      <c r="J34" s="97">
        <v>0</v>
      </c>
      <c r="K34" s="39"/>
    </row>
    <row r="35" spans="2:11" s="1" customFormat="1" ht="6.95" customHeight="1">
      <c r="B35" s="36"/>
      <c r="K35" s="39"/>
    </row>
    <row r="36" spans="2:11" s="1" customFormat="1" ht="25.35" customHeight="1">
      <c r="B36" s="36"/>
      <c r="C36" s="99"/>
      <c r="D36" s="100" t="s">
        <v>50</v>
      </c>
      <c r="E36" s="62"/>
      <c r="F36" s="62"/>
      <c r="G36" s="101" t="s">
        <v>51</v>
      </c>
      <c r="H36" s="102" t="s">
        <v>52</v>
      </c>
      <c r="I36" s="62"/>
      <c r="J36" s="103">
        <f>SUM(J27:J34)</f>
        <v>0</v>
      </c>
      <c r="K36" s="104"/>
    </row>
    <row r="37" spans="2:11" s="1" customFormat="1" ht="14.45" customHeight="1">
      <c r="B37" s="49"/>
      <c r="C37" s="50"/>
      <c r="D37" s="50"/>
      <c r="E37" s="50"/>
      <c r="F37" s="50"/>
      <c r="G37" s="50"/>
      <c r="H37" s="50"/>
      <c r="I37" s="50"/>
      <c r="J37" s="50"/>
      <c r="K37" s="51"/>
    </row>
    <row r="41" spans="2:11" s="1" customFormat="1" ht="6.95" customHeight="1">
      <c r="B41" s="52"/>
      <c r="C41" s="53"/>
      <c r="D41" s="53"/>
      <c r="E41" s="53"/>
      <c r="F41" s="53"/>
      <c r="G41" s="53"/>
      <c r="H41" s="53"/>
      <c r="I41" s="53"/>
      <c r="J41" s="53"/>
      <c r="K41" s="105"/>
    </row>
    <row r="42" spans="2:11" s="1" customFormat="1" ht="36.950000000000003" customHeight="1">
      <c r="B42" s="36"/>
      <c r="C42" s="27" t="s">
        <v>110</v>
      </c>
      <c r="K42" s="39"/>
    </row>
    <row r="43" spans="2:11" s="1" customFormat="1" ht="6.95" customHeight="1">
      <c r="B43" s="36"/>
      <c r="K43" s="39"/>
    </row>
    <row r="44" spans="2:11" s="1" customFormat="1" ht="14.45" customHeight="1">
      <c r="B44" s="36"/>
      <c r="C44" s="33" t="s">
        <v>17</v>
      </c>
      <c r="K44" s="39"/>
    </row>
    <row r="45" spans="2:11" s="1" customFormat="1" ht="16.5" customHeight="1">
      <c r="B45" s="36"/>
      <c r="E45" s="296" t="str">
        <f>E7</f>
        <v>Obnova Nolčova parku - revize</v>
      </c>
      <c r="F45" s="297"/>
      <c r="G45" s="297"/>
      <c r="H45" s="297"/>
      <c r="K45" s="39"/>
    </row>
    <row r="46" spans="2:11" s="1" customFormat="1" ht="14.45" customHeight="1">
      <c r="B46" s="36"/>
      <c r="C46" s="33" t="s">
        <v>108</v>
      </c>
      <c r="K46" s="39"/>
    </row>
    <row r="47" spans="2:11" s="1" customFormat="1" ht="17.25" customHeight="1">
      <c r="B47" s="36"/>
      <c r="E47" s="276" t="str">
        <f>E9</f>
        <v>SO-06 - Areálová přípojka</v>
      </c>
      <c r="F47" s="298"/>
      <c r="G47" s="298"/>
      <c r="H47" s="298"/>
      <c r="K47" s="39"/>
    </row>
    <row r="48" spans="2:11" s="1" customFormat="1" ht="6.95" customHeight="1">
      <c r="B48" s="36"/>
      <c r="K48" s="39"/>
    </row>
    <row r="49" spans="2:47" s="1" customFormat="1" ht="18" customHeight="1">
      <c r="B49" s="36"/>
      <c r="C49" s="33" t="s">
        <v>23</v>
      </c>
      <c r="F49" s="31" t="str">
        <f>F12</f>
        <v>k.ú.643777 Horní Počernice Praha 20</v>
      </c>
      <c r="I49" s="33" t="s">
        <v>25</v>
      </c>
      <c r="J49" s="58">
        <f>IF(J12="","",J12)</f>
        <v>44771</v>
      </c>
      <c r="K49" s="39"/>
    </row>
    <row r="50" spans="2:47" s="1" customFormat="1" ht="6.95" customHeight="1">
      <c r="B50" s="36"/>
      <c r="K50" s="39"/>
    </row>
    <row r="51" spans="2:47" s="1" customFormat="1" ht="15">
      <c r="B51" s="36"/>
      <c r="C51" s="33" t="s">
        <v>30</v>
      </c>
      <c r="F51" s="31" t="str">
        <f>E15</f>
        <v>Městská část Praha 20</v>
      </c>
      <c r="I51" s="33" t="s">
        <v>36</v>
      </c>
      <c r="J51" s="289" t="str">
        <f>E21</f>
        <v>terra florida v.o.s.</v>
      </c>
      <c r="K51" s="39"/>
    </row>
    <row r="52" spans="2:47" s="1" customFormat="1" ht="14.45" customHeight="1">
      <c r="B52" s="36"/>
      <c r="C52" s="33" t="s">
        <v>34</v>
      </c>
      <c r="F52" s="31" t="str">
        <f>IF(E18="","",E18)</f>
        <v xml:space="preserve"> </v>
      </c>
      <c r="J52" s="295"/>
      <c r="K52" s="39"/>
    </row>
    <row r="53" spans="2:47" s="1" customFormat="1" ht="10.35" customHeight="1">
      <c r="B53" s="36"/>
      <c r="K53" s="39"/>
    </row>
    <row r="54" spans="2:47" s="1" customFormat="1" ht="29.25" customHeight="1">
      <c r="B54" s="36"/>
      <c r="C54" s="106" t="s">
        <v>111</v>
      </c>
      <c r="D54" s="99"/>
      <c r="E54" s="99"/>
      <c r="F54" s="99"/>
      <c r="G54" s="99"/>
      <c r="H54" s="99"/>
      <c r="I54" s="99"/>
      <c r="J54" s="107" t="s">
        <v>112</v>
      </c>
      <c r="K54" s="108"/>
    </row>
    <row r="55" spans="2:47" s="1" customFormat="1" ht="10.35" customHeight="1">
      <c r="B55" s="36"/>
      <c r="K55" s="39"/>
    </row>
    <row r="56" spans="2:47" s="1" customFormat="1" ht="29.25" customHeight="1">
      <c r="B56" s="36"/>
      <c r="C56" s="109" t="s">
        <v>113</v>
      </c>
      <c r="J56" s="96">
        <f>J80</f>
        <v>0</v>
      </c>
      <c r="K56" s="39"/>
      <c r="AU56" s="22" t="s">
        <v>114</v>
      </c>
    </row>
    <row r="57" spans="2:47" s="7" customFormat="1" ht="24.95" customHeight="1">
      <c r="B57" s="110"/>
      <c r="D57" s="111" t="s">
        <v>1052</v>
      </c>
      <c r="E57" s="112"/>
      <c r="F57" s="112"/>
      <c r="G57" s="112"/>
      <c r="H57" s="112"/>
      <c r="I57" s="112"/>
      <c r="J57" s="113">
        <f>J81</f>
        <v>0</v>
      </c>
      <c r="K57" s="114"/>
    </row>
    <row r="58" spans="2:47" s="8" customFormat="1" ht="19.899999999999999" customHeight="1">
      <c r="B58" s="115"/>
      <c r="D58" s="116" t="s">
        <v>1053</v>
      </c>
      <c r="E58" s="117"/>
      <c r="F58" s="117"/>
      <c r="G58" s="117"/>
      <c r="H58" s="117"/>
      <c r="I58" s="117"/>
      <c r="J58" s="118">
        <f>J82</f>
        <v>0</v>
      </c>
      <c r="K58" s="119"/>
    </row>
    <row r="59" spans="2:47" s="7" customFormat="1" ht="24.95" customHeight="1">
      <c r="B59" s="110"/>
      <c r="D59" s="111" t="s">
        <v>1054</v>
      </c>
      <c r="E59" s="112"/>
      <c r="F59" s="112"/>
      <c r="G59" s="112"/>
      <c r="H59" s="112"/>
      <c r="I59" s="112"/>
      <c r="J59" s="113">
        <f>J99</f>
        <v>0</v>
      </c>
      <c r="K59" s="114"/>
    </row>
    <row r="60" spans="2:47" s="8" customFormat="1" ht="19.899999999999999" customHeight="1">
      <c r="B60" s="115"/>
      <c r="D60" s="116" t="s">
        <v>1055</v>
      </c>
      <c r="E60" s="117"/>
      <c r="F60" s="117"/>
      <c r="G60" s="117"/>
      <c r="H60" s="117"/>
      <c r="I60" s="117"/>
      <c r="J60" s="118">
        <f>J100</f>
        <v>0</v>
      </c>
      <c r="K60" s="119"/>
    </row>
    <row r="61" spans="2:47" s="1" customFormat="1" ht="21.75" customHeight="1">
      <c r="B61" s="36"/>
      <c r="K61" s="39"/>
    </row>
    <row r="62" spans="2:47" s="1" customFormat="1" ht="6.95" customHeight="1">
      <c r="B62" s="49"/>
      <c r="C62" s="50"/>
      <c r="D62" s="50"/>
      <c r="E62" s="50"/>
      <c r="F62" s="50"/>
      <c r="G62" s="50"/>
      <c r="H62" s="50"/>
      <c r="I62" s="50"/>
      <c r="J62" s="50"/>
      <c r="K62" s="51"/>
    </row>
    <row r="66" spans="2:63" s="1" customFormat="1" ht="6.95" customHeight="1"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36"/>
    </row>
    <row r="67" spans="2:63" s="1" customFormat="1" ht="36.950000000000003" customHeight="1">
      <c r="B67" s="36"/>
      <c r="C67" s="27" t="s">
        <v>127</v>
      </c>
      <c r="L67" s="36"/>
    </row>
    <row r="68" spans="2:63" s="1" customFormat="1" ht="6.95" customHeight="1">
      <c r="B68" s="36"/>
      <c r="L68" s="36"/>
    </row>
    <row r="69" spans="2:63" s="1" customFormat="1" ht="14.45" customHeight="1">
      <c r="B69" s="36"/>
      <c r="C69" s="33" t="s">
        <v>17</v>
      </c>
      <c r="L69" s="36"/>
    </row>
    <row r="70" spans="2:63" s="1" customFormat="1" ht="16.5" customHeight="1">
      <c r="B70" s="36"/>
      <c r="E70" s="296" t="str">
        <f>E7</f>
        <v>Obnova Nolčova parku - revize</v>
      </c>
      <c r="F70" s="297"/>
      <c r="G70" s="297"/>
      <c r="H70" s="297"/>
      <c r="L70" s="36"/>
    </row>
    <row r="71" spans="2:63" s="1" customFormat="1" ht="14.45" customHeight="1">
      <c r="B71" s="36"/>
      <c r="C71" s="33" t="s">
        <v>108</v>
      </c>
      <c r="L71" s="36"/>
    </row>
    <row r="72" spans="2:63" s="1" customFormat="1" ht="17.25" customHeight="1">
      <c r="B72" s="36"/>
      <c r="E72" s="276" t="str">
        <f>E9</f>
        <v>SO-06 - Areálová přípojka</v>
      </c>
      <c r="F72" s="298"/>
      <c r="G72" s="298"/>
      <c r="H72" s="298"/>
      <c r="L72" s="36"/>
    </row>
    <row r="73" spans="2:63" s="1" customFormat="1" ht="6.95" customHeight="1">
      <c r="B73" s="36"/>
      <c r="L73" s="36"/>
    </row>
    <row r="74" spans="2:63" s="1" customFormat="1" ht="18" customHeight="1">
      <c r="B74" s="36"/>
      <c r="C74" s="33" t="s">
        <v>23</v>
      </c>
      <c r="F74" s="31" t="str">
        <f>F12</f>
        <v>k.ú.643777 Horní Počernice Praha 20</v>
      </c>
      <c r="I74" s="33" t="s">
        <v>25</v>
      </c>
      <c r="J74" s="58">
        <f>IF(J12="","",J12)</f>
        <v>44771</v>
      </c>
      <c r="L74" s="36"/>
    </row>
    <row r="75" spans="2:63" s="1" customFormat="1" ht="6.95" customHeight="1">
      <c r="B75" s="36"/>
      <c r="L75" s="36"/>
    </row>
    <row r="76" spans="2:63" s="1" customFormat="1" ht="15">
      <c r="B76" s="36"/>
      <c r="C76" s="33" t="s">
        <v>30</v>
      </c>
      <c r="F76" s="31" t="str">
        <f>E15</f>
        <v>Městská část Praha 20</v>
      </c>
      <c r="I76" s="33" t="s">
        <v>36</v>
      </c>
      <c r="J76" s="31" t="str">
        <f>E21</f>
        <v>terra florida v.o.s.</v>
      </c>
      <c r="L76" s="36"/>
    </row>
    <row r="77" spans="2:63" s="1" customFormat="1" ht="14.45" customHeight="1">
      <c r="B77" s="36"/>
      <c r="C77" s="33" t="s">
        <v>34</v>
      </c>
      <c r="F77" s="31" t="str">
        <f>IF(E18="","",E18)</f>
        <v xml:space="preserve"> </v>
      </c>
      <c r="L77" s="36"/>
    </row>
    <row r="78" spans="2:63" s="1" customFormat="1" ht="10.35" customHeight="1">
      <c r="B78" s="36"/>
      <c r="L78" s="36"/>
    </row>
    <row r="79" spans="2:63" s="9" customFormat="1" ht="29.25" customHeight="1">
      <c r="B79" s="120"/>
      <c r="C79" s="121" t="s">
        <v>128</v>
      </c>
      <c r="D79" s="122" t="s">
        <v>59</v>
      </c>
      <c r="E79" s="122" t="s">
        <v>55</v>
      </c>
      <c r="F79" s="122" t="s">
        <v>129</v>
      </c>
      <c r="G79" s="122" t="s">
        <v>130</v>
      </c>
      <c r="H79" s="122" t="s">
        <v>131</v>
      </c>
      <c r="I79" s="122" t="s">
        <v>132</v>
      </c>
      <c r="J79" s="122" t="s">
        <v>112</v>
      </c>
      <c r="K79" s="123" t="s">
        <v>133</v>
      </c>
      <c r="L79" s="120"/>
      <c r="M79" s="64" t="s">
        <v>134</v>
      </c>
      <c r="N79" s="65" t="s">
        <v>44</v>
      </c>
      <c r="O79" s="65" t="s">
        <v>135</v>
      </c>
      <c r="P79" s="65" t="s">
        <v>136</v>
      </c>
      <c r="Q79" s="65" t="s">
        <v>137</v>
      </c>
      <c r="R79" s="65" t="s">
        <v>138</v>
      </c>
      <c r="S79" s="65" t="s">
        <v>139</v>
      </c>
      <c r="T79" s="66" t="s">
        <v>140</v>
      </c>
    </row>
    <row r="80" spans="2:63" s="1" customFormat="1" ht="29.25" customHeight="1">
      <c r="B80" s="36"/>
      <c r="C80" s="68" t="s">
        <v>113</v>
      </c>
      <c r="J80" s="124">
        <f>J81+J99</f>
        <v>0</v>
      </c>
      <c r="L80" s="36"/>
      <c r="M80" s="67"/>
      <c r="N80" s="59"/>
      <c r="O80" s="59"/>
      <c r="P80" s="125">
        <f>P81+P99</f>
        <v>91.917099999999991</v>
      </c>
      <c r="Q80" s="59"/>
      <c r="R80" s="125">
        <f>R81+R99</f>
        <v>19.196297999999999</v>
      </c>
      <c r="S80" s="59"/>
      <c r="T80" s="126">
        <f>T81+T99</f>
        <v>0</v>
      </c>
      <c r="AT80" s="22" t="s">
        <v>73</v>
      </c>
      <c r="AU80" s="22" t="s">
        <v>114</v>
      </c>
      <c r="BK80" s="127">
        <f>BK81+BK99</f>
        <v>0</v>
      </c>
    </row>
    <row r="81" spans="2:65" s="10" customFormat="1" ht="37.35" customHeight="1">
      <c r="B81" s="128"/>
      <c r="D81" s="129" t="s">
        <v>73</v>
      </c>
      <c r="E81" s="130" t="s">
        <v>433</v>
      </c>
      <c r="F81" s="130" t="s">
        <v>95</v>
      </c>
      <c r="J81" s="131">
        <f>J82</f>
        <v>0</v>
      </c>
      <c r="L81" s="128"/>
      <c r="M81" s="132"/>
      <c r="P81" s="133">
        <f>P82</f>
        <v>30.305000000000003</v>
      </c>
      <c r="R81" s="133">
        <f>R82</f>
        <v>9.9330000000000016E-2</v>
      </c>
      <c r="T81" s="134">
        <f>T82</f>
        <v>0</v>
      </c>
      <c r="AR81" s="129" t="s">
        <v>84</v>
      </c>
      <c r="AT81" s="135" t="s">
        <v>73</v>
      </c>
      <c r="AU81" s="135" t="s">
        <v>74</v>
      </c>
      <c r="AY81" s="129" t="s">
        <v>143</v>
      </c>
      <c r="BK81" s="136">
        <f>BK82</f>
        <v>0</v>
      </c>
    </row>
    <row r="82" spans="2:65" s="10" customFormat="1" ht="19.899999999999999" customHeight="1">
      <c r="B82" s="128"/>
      <c r="D82" s="129" t="s">
        <v>73</v>
      </c>
      <c r="E82" s="137" t="s">
        <v>1056</v>
      </c>
      <c r="F82" s="137" t="s">
        <v>1057</v>
      </c>
      <c r="J82" s="138">
        <f>J83+J84+J85+J86+J87+J88+J89+J90+J92+J91+J94+J95+J97+J98</f>
        <v>0</v>
      </c>
      <c r="L82" s="128"/>
      <c r="M82" s="132"/>
      <c r="P82" s="133">
        <f>SUM(P83:P98)</f>
        <v>30.305000000000003</v>
      </c>
      <c r="R82" s="133">
        <f>SUM(R83:R98)</f>
        <v>9.9330000000000016E-2</v>
      </c>
      <c r="T82" s="134">
        <f>SUM(T83:T98)</f>
        <v>0</v>
      </c>
      <c r="AR82" s="129" t="s">
        <v>84</v>
      </c>
      <c r="AT82" s="135" t="s">
        <v>73</v>
      </c>
      <c r="AU82" s="135" t="s">
        <v>82</v>
      </c>
      <c r="AY82" s="129" t="s">
        <v>143</v>
      </c>
      <c r="BK82" s="136">
        <f>SUM(BK83:BK98)</f>
        <v>0</v>
      </c>
    </row>
    <row r="83" spans="2:65" s="1" customFormat="1" ht="16.5" customHeight="1">
      <c r="B83" s="139"/>
      <c r="C83" s="140" t="s">
        <v>82</v>
      </c>
      <c r="D83" s="140" t="s">
        <v>146</v>
      </c>
      <c r="E83" s="141" t="s">
        <v>1058</v>
      </c>
      <c r="F83" s="142" t="s">
        <v>1059</v>
      </c>
      <c r="G83" s="143" t="s">
        <v>163</v>
      </c>
      <c r="H83" s="144">
        <v>10</v>
      </c>
      <c r="I83" s="145"/>
      <c r="J83" s="145">
        <v>0</v>
      </c>
      <c r="K83" s="142" t="s">
        <v>150</v>
      </c>
      <c r="L83" s="36"/>
      <c r="M83" s="146" t="s">
        <v>5</v>
      </c>
      <c r="N83" s="147" t="s">
        <v>45</v>
      </c>
      <c r="O83" s="148">
        <v>7.1999999999999995E-2</v>
      </c>
      <c r="P83" s="148">
        <f t="shared" ref="P83:P92" si="0">O83*H83</f>
        <v>0.72</v>
      </c>
      <c r="Q83" s="148">
        <v>0</v>
      </c>
      <c r="R83" s="148">
        <f t="shared" ref="R83:R92" si="1">Q83*H83</f>
        <v>0</v>
      </c>
      <c r="S83" s="148">
        <v>0</v>
      </c>
      <c r="T83" s="149">
        <f t="shared" ref="T83:T92" si="2">S83*H83</f>
        <v>0</v>
      </c>
      <c r="AR83" s="22" t="s">
        <v>243</v>
      </c>
      <c r="AT83" s="22" t="s">
        <v>146</v>
      </c>
      <c r="AU83" s="22" t="s">
        <v>84</v>
      </c>
      <c r="AY83" s="22" t="s">
        <v>143</v>
      </c>
      <c r="BE83" s="150">
        <f t="shared" ref="BE83:BE92" si="3">IF(N83="základní",J83,0)</f>
        <v>0</v>
      </c>
      <c r="BF83" s="150">
        <f t="shared" ref="BF83:BF92" si="4">IF(N83="snížená",J83,0)</f>
        <v>0</v>
      </c>
      <c r="BG83" s="150">
        <f t="shared" ref="BG83:BG92" si="5">IF(N83="zákl. přenesená",J83,0)</f>
        <v>0</v>
      </c>
      <c r="BH83" s="150">
        <f t="shared" ref="BH83:BH92" si="6">IF(N83="sníž. přenesená",J83,0)</f>
        <v>0</v>
      </c>
      <c r="BI83" s="150">
        <f t="shared" ref="BI83:BI92" si="7">IF(N83="nulová",J83,0)</f>
        <v>0</v>
      </c>
      <c r="BJ83" s="22" t="s">
        <v>82</v>
      </c>
      <c r="BK83" s="150">
        <f t="shared" ref="BK83:BK92" si="8">ROUND(I83*H83,2)</f>
        <v>0</v>
      </c>
      <c r="BL83" s="22" t="s">
        <v>243</v>
      </c>
      <c r="BM83" s="22" t="s">
        <v>1060</v>
      </c>
    </row>
    <row r="84" spans="2:65" s="1" customFormat="1" ht="25.5" customHeight="1">
      <c r="B84" s="139"/>
      <c r="C84" s="169" t="s">
        <v>84</v>
      </c>
      <c r="D84" s="169" t="s">
        <v>268</v>
      </c>
      <c r="E84" s="170" t="s">
        <v>1061</v>
      </c>
      <c r="F84" s="171" t="s">
        <v>1062</v>
      </c>
      <c r="G84" s="172" t="s">
        <v>163</v>
      </c>
      <c r="H84" s="173">
        <v>10</v>
      </c>
      <c r="I84" s="174"/>
      <c r="J84" s="174">
        <v>0</v>
      </c>
      <c r="K84" s="171" t="s">
        <v>150</v>
      </c>
      <c r="L84" s="175"/>
      <c r="M84" s="176" t="s">
        <v>5</v>
      </c>
      <c r="N84" s="177" t="s">
        <v>45</v>
      </c>
      <c r="O84" s="148">
        <v>0</v>
      </c>
      <c r="P84" s="148">
        <f t="shared" si="0"/>
        <v>0</v>
      </c>
      <c r="Q84" s="148">
        <v>6.8999999999999997E-4</v>
      </c>
      <c r="R84" s="148">
        <f t="shared" si="1"/>
        <v>6.8999999999999999E-3</v>
      </c>
      <c r="S84" s="148">
        <v>0</v>
      </c>
      <c r="T84" s="149">
        <f t="shared" si="2"/>
        <v>0</v>
      </c>
      <c r="AR84" s="22" t="s">
        <v>340</v>
      </c>
      <c r="AT84" s="22" t="s">
        <v>268</v>
      </c>
      <c r="AU84" s="22" t="s">
        <v>84</v>
      </c>
      <c r="AY84" s="22" t="s">
        <v>143</v>
      </c>
      <c r="BE84" s="150">
        <f t="shared" si="3"/>
        <v>0</v>
      </c>
      <c r="BF84" s="150">
        <f t="shared" si="4"/>
        <v>0</v>
      </c>
      <c r="BG84" s="150">
        <f t="shared" si="5"/>
        <v>0</v>
      </c>
      <c r="BH84" s="150">
        <f t="shared" si="6"/>
        <v>0</v>
      </c>
      <c r="BI84" s="150">
        <f t="shared" si="7"/>
        <v>0</v>
      </c>
      <c r="BJ84" s="22" t="s">
        <v>82</v>
      </c>
      <c r="BK84" s="150">
        <f t="shared" si="8"/>
        <v>0</v>
      </c>
      <c r="BL84" s="22" t="s">
        <v>243</v>
      </c>
      <c r="BM84" s="22" t="s">
        <v>1063</v>
      </c>
    </row>
    <row r="85" spans="2:65" s="1" customFormat="1" ht="25.5" customHeight="1">
      <c r="B85" s="139"/>
      <c r="C85" s="140" t="s">
        <v>152</v>
      </c>
      <c r="D85" s="140" t="s">
        <v>146</v>
      </c>
      <c r="E85" s="141" t="s">
        <v>1064</v>
      </c>
      <c r="F85" s="142" t="s">
        <v>1065</v>
      </c>
      <c r="G85" s="143" t="s">
        <v>163</v>
      </c>
      <c r="H85" s="144">
        <v>110</v>
      </c>
      <c r="I85" s="145"/>
      <c r="J85" s="145">
        <v>0</v>
      </c>
      <c r="K85" s="142" t="s">
        <v>150</v>
      </c>
      <c r="L85" s="36"/>
      <c r="M85" s="146" t="s">
        <v>5</v>
      </c>
      <c r="N85" s="147" t="s">
        <v>45</v>
      </c>
      <c r="O85" s="148">
        <v>4.5999999999999999E-2</v>
      </c>
      <c r="P85" s="148">
        <f t="shared" si="0"/>
        <v>5.0599999999999996</v>
      </c>
      <c r="Q85" s="148">
        <v>0</v>
      </c>
      <c r="R85" s="148">
        <f t="shared" si="1"/>
        <v>0</v>
      </c>
      <c r="S85" s="148">
        <v>0</v>
      </c>
      <c r="T85" s="149">
        <f t="shared" si="2"/>
        <v>0</v>
      </c>
      <c r="AR85" s="22" t="s">
        <v>243</v>
      </c>
      <c r="AT85" s="22" t="s">
        <v>146</v>
      </c>
      <c r="AU85" s="22" t="s">
        <v>84</v>
      </c>
      <c r="AY85" s="22" t="s">
        <v>143</v>
      </c>
      <c r="BE85" s="150">
        <f t="shared" si="3"/>
        <v>0</v>
      </c>
      <c r="BF85" s="150">
        <f t="shared" si="4"/>
        <v>0</v>
      </c>
      <c r="BG85" s="150">
        <f t="shared" si="5"/>
        <v>0</v>
      </c>
      <c r="BH85" s="150">
        <f t="shared" si="6"/>
        <v>0</v>
      </c>
      <c r="BI85" s="150">
        <f t="shared" si="7"/>
        <v>0</v>
      </c>
      <c r="BJ85" s="22" t="s">
        <v>82</v>
      </c>
      <c r="BK85" s="150">
        <f t="shared" si="8"/>
        <v>0</v>
      </c>
      <c r="BL85" s="22" t="s">
        <v>243</v>
      </c>
      <c r="BM85" s="22" t="s">
        <v>1066</v>
      </c>
    </row>
    <row r="86" spans="2:65" s="1" customFormat="1" ht="16.5" customHeight="1">
      <c r="B86" s="139"/>
      <c r="C86" s="169" t="s">
        <v>151</v>
      </c>
      <c r="D86" s="169" t="s">
        <v>268</v>
      </c>
      <c r="E86" s="170" t="s">
        <v>1067</v>
      </c>
      <c r="F86" s="171" t="s">
        <v>1068</v>
      </c>
      <c r="G86" s="172" t="s">
        <v>163</v>
      </c>
      <c r="H86" s="173">
        <v>110</v>
      </c>
      <c r="I86" s="174"/>
      <c r="J86" s="174">
        <v>0</v>
      </c>
      <c r="K86" s="171" t="s">
        <v>150</v>
      </c>
      <c r="L86" s="175"/>
      <c r="M86" s="176" t="s">
        <v>5</v>
      </c>
      <c r="N86" s="177" t="s">
        <v>45</v>
      </c>
      <c r="O86" s="148">
        <v>0</v>
      </c>
      <c r="P86" s="148">
        <f t="shared" si="0"/>
        <v>0</v>
      </c>
      <c r="Q86" s="148">
        <v>1.1E-4</v>
      </c>
      <c r="R86" s="148">
        <f t="shared" si="1"/>
        <v>1.21E-2</v>
      </c>
      <c r="S86" s="148">
        <v>0</v>
      </c>
      <c r="T86" s="149">
        <f t="shared" si="2"/>
        <v>0</v>
      </c>
      <c r="AR86" s="22" t="s">
        <v>340</v>
      </c>
      <c r="AT86" s="22" t="s">
        <v>268</v>
      </c>
      <c r="AU86" s="22" t="s">
        <v>84</v>
      </c>
      <c r="AY86" s="22" t="s">
        <v>143</v>
      </c>
      <c r="BE86" s="150">
        <f t="shared" si="3"/>
        <v>0</v>
      </c>
      <c r="BF86" s="150">
        <f t="shared" si="4"/>
        <v>0</v>
      </c>
      <c r="BG86" s="150">
        <f t="shared" si="5"/>
        <v>0</v>
      </c>
      <c r="BH86" s="150">
        <f t="shared" si="6"/>
        <v>0</v>
      </c>
      <c r="BI86" s="150">
        <f t="shared" si="7"/>
        <v>0</v>
      </c>
      <c r="BJ86" s="22" t="s">
        <v>82</v>
      </c>
      <c r="BK86" s="150">
        <f t="shared" si="8"/>
        <v>0</v>
      </c>
      <c r="BL86" s="22" t="s">
        <v>243</v>
      </c>
      <c r="BM86" s="22" t="s">
        <v>1069</v>
      </c>
    </row>
    <row r="87" spans="2:65" s="1" customFormat="1" ht="16.5" customHeight="1">
      <c r="B87" s="139"/>
      <c r="C87" s="140" t="s">
        <v>173</v>
      </c>
      <c r="D87" s="140" t="s">
        <v>146</v>
      </c>
      <c r="E87" s="141" t="s">
        <v>1070</v>
      </c>
      <c r="F87" s="142" t="s">
        <v>1071</v>
      </c>
      <c r="G87" s="143" t="s">
        <v>163</v>
      </c>
      <c r="H87" s="144">
        <v>105</v>
      </c>
      <c r="I87" s="145"/>
      <c r="J87" s="145">
        <v>0</v>
      </c>
      <c r="K87" s="142" t="s">
        <v>150</v>
      </c>
      <c r="L87" s="36"/>
      <c r="M87" s="146" t="s">
        <v>5</v>
      </c>
      <c r="N87" s="147" t="s">
        <v>45</v>
      </c>
      <c r="O87" s="148">
        <v>5.8000000000000003E-2</v>
      </c>
      <c r="P87" s="148">
        <f t="shared" si="0"/>
        <v>6.0900000000000007</v>
      </c>
      <c r="Q87" s="148">
        <v>0</v>
      </c>
      <c r="R87" s="148">
        <f t="shared" si="1"/>
        <v>0</v>
      </c>
      <c r="S87" s="148">
        <v>0</v>
      </c>
      <c r="T87" s="149">
        <f t="shared" si="2"/>
        <v>0</v>
      </c>
      <c r="AR87" s="22" t="s">
        <v>243</v>
      </c>
      <c r="AT87" s="22" t="s">
        <v>146</v>
      </c>
      <c r="AU87" s="22" t="s">
        <v>84</v>
      </c>
      <c r="AY87" s="22" t="s">
        <v>143</v>
      </c>
      <c r="BE87" s="150">
        <f t="shared" si="3"/>
        <v>0</v>
      </c>
      <c r="BF87" s="150">
        <f t="shared" si="4"/>
        <v>0</v>
      </c>
      <c r="BG87" s="150">
        <f t="shared" si="5"/>
        <v>0</v>
      </c>
      <c r="BH87" s="150">
        <f t="shared" si="6"/>
        <v>0</v>
      </c>
      <c r="BI87" s="150">
        <f t="shared" si="7"/>
        <v>0</v>
      </c>
      <c r="BJ87" s="22" t="s">
        <v>82</v>
      </c>
      <c r="BK87" s="150">
        <f t="shared" si="8"/>
        <v>0</v>
      </c>
      <c r="BL87" s="22" t="s">
        <v>243</v>
      </c>
      <c r="BM87" s="22" t="s">
        <v>1072</v>
      </c>
    </row>
    <row r="88" spans="2:65" s="1" customFormat="1" ht="16.5" customHeight="1">
      <c r="B88" s="139"/>
      <c r="C88" s="169" t="s">
        <v>180</v>
      </c>
      <c r="D88" s="169" t="s">
        <v>268</v>
      </c>
      <c r="E88" s="170" t="s">
        <v>1073</v>
      </c>
      <c r="F88" s="171" t="s">
        <v>1074</v>
      </c>
      <c r="G88" s="172" t="s">
        <v>163</v>
      </c>
      <c r="H88" s="173">
        <v>105</v>
      </c>
      <c r="I88" s="174"/>
      <c r="J88" s="174">
        <v>0</v>
      </c>
      <c r="K88" s="171" t="s">
        <v>150</v>
      </c>
      <c r="L88" s="175"/>
      <c r="M88" s="176" t="s">
        <v>5</v>
      </c>
      <c r="N88" s="177" t="s">
        <v>45</v>
      </c>
      <c r="O88" s="148">
        <v>0</v>
      </c>
      <c r="P88" s="148">
        <f t="shared" si="0"/>
        <v>0</v>
      </c>
      <c r="Q88" s="148">
        <v>6.3000000000000003E-4</v>
      </c>
      <c r="R88" s="148">
        <f t="shared" si="1"/>
        <v>6.615E-2</v>
      </c>
      <c r="S88" s="148">
        <v>0</v>
      </c>
      <c r="T88" s="149">
        <f t="shared" si="2"/>
        <v>0</v>
      </c>
      <c r="AR88" s="22" t="s">
        <v>340</v>
      </c>
      <c r="AT88" s="22" t="s">
        <v>268</v>
      </c>
      <c r="AU88" s="22" t="s">
        <v>84</v>
      </c>
      <c r="AY88" s="22" t="s">
        <v>143</v>
      </c>
      <c r="BE88" s="150">
        <f t="shared" si="3"/>
        <v>0</v>
      </c>
      <c r="BF88" s="150">
        <f t="shared" si="4"/>
        <v>0</v>
      </c>
      <c r="BG88" s="150">
        <f t="shared" si="5"/>
        <v>0</v>
      </c>
      <c r="BH88" s="150">
        <f t="shared" si="6"/>
        <v>0</v>
      </c>
      <c r="BI88" s="150">
        <f t="shared" si="7"/>
        <v>0</v>
      </c>
      <c r="BJ88" s="22" t="s">
        <v>82</v>
      </c>
      <c r="BK88" s="150">
        <f t="shared" si="8"/>
        <v>0</v>
      </c>
      <c r="BL88" s="22" t="s">
        <v>243</v>
      </c>
      <c r="BM88" s="22" t="s">
        <v>1075</v>
      </c>
    </row>
    <row r="89" spans="2:65" s="1" customFormat="1" ht="16.5" customHeight="1">
      <c r="B89" s="139"/>
      <c r="C89" s="140" t="s">
        <v>186</v>
      </c>
      <c r="D89" s="140" t="s">
        <v>146</v>
      </c>
      <c r="E89" s="141" t="s">
        <v>1076</v>
      </c>
      <c r="F89" s="142" t="s">
        <v>1077</v>
      </c>
      <c r="G89" s="143" t="s">
        <v>163</v>
      </c>
      <c r="H89" s="144">
        <v>5</v>
      </c>
      <c r="I89" s="145"/>
      <c r="J89" s="145">
        <v>0</v>
      </c>
      <c r="K89" s="142" t="s">
        <v>150</v>
      </c>
      <c r="L89" s="36"/>
      <c r="M89" s="146" t="s">
        <v>5</v>
      </c>
      <c r="N89" s="147" t="s">
        <v>45</v>
      </c>
      <c r="O89" s="148">
        <v>6.8000000000000005E-2</v>
      </c>
      <c r="P89" s="148">
        <f t="shared" si="0"/>
        <v>0.34</v>
      </c>
      <c r="Q89" s="148">
        <v>0</v>
      </c>
      <c r="R89" s="148">
        <f t="shared" si="1"/>
        <v>0</v>
      </c>
      <c r="S89" s="148">
        <v>0</v>
      </c>
      <c r="T89" s="149">
        <f t="shared" si="2"/>
        <v>0</v>
      </c>
      <c r="AR89" s="22" t="s">
        <v>243</v>
      </c>
      <c r="AT89" s="22" t="s">
        <v>146</v>
      </c>
      <c r="AU89" s="22" t="s">
        <v>84</v>
      </c>
      <c r="AY89" s="22" t="s">
        <v>143</v>
      </c>
      <c r="BE89" s="150">
        <f t="shared" si="3"/>
        <v>0</v>
      </c>
      <c r="BF89" s="150">
        <f t="shared" si="4"/>
        <v>0</v>
      </c>
      <c r="BG89" s="150">
        <f t="shared" si="5"/>
        <v>0</v>
      </c>
      <c r="BH89" s="150">
        <f t="shared" si="6"/>
        <v>0</v>
      </c>
      <c r="BI89" s="150">
        <f t="shared" si="7"/>
        <v>0</v>
      </c>
      <c r="BJ89" s="22" t="s">
        <v>82</v>
      </c>
      <c r="BK89" s="150">
        <f t="shared" si="8"/>
        <v>0</v>
      </c>
      <c r="BL89" s="22" t="s">
        <v>243</v>
      </c>
      <c r="BM89" s="22" t="s">
        <v>1078</v>
      </c>
    </row>
    <row r="90" spans="2:65" s="1" customFormat="1" ht="16.5" customHeight="1">
      <c r="B90" s="139"/>
      <c r="C90" s="169" t="s">
        <v>195</v>
      </c>
      <c r="D90" s="169" t="s">
        <v>268</v>
      </c>
      <c r="E90" s="170" t="s">
        <v>1079</v>
      </c>
      <c r="F90" s="171" t="s">
        <v>1080</v>
      </c>
      <c r="G90" s="172" t="s">
        <v>163</v>
      </c>
      <c r="H90" s="173">
        <v>5</v>
      </c>
      <c r="I90" s="174"/>
      <c r="J90" s="174">
        <v>0</v>
      </c>
      <c r="K90" s="171" t="s">
        <v>150</v>
      </c>
      <c r="L90" s="175"/>
      <c r="M90" s="176" t="s">
        <v>5</v>
      </c>
      <c r="N90" s="177" t="s">
        <v>45</v>
      </c>
      <c r="O90" s="148">
        <v>0</v>
      </c>
      <c r="P90" s="148">
        <f t="shared" si="0"/>
        <v>0</v>
      </c>
      <c r="Q90" s="148">
        <v>8.9999999999999998E-4</v>
      </c>
      <c r="R90" s="148">
        <f t="shared" si="1"/>
        <v>4.4999999999999997E-3</v>
      </c>
      <c r="S90" s="148">
        <v>0</v>
      </c>
      <c r="T90" s="149">
        <f t="shared" si="2"/>
        <v>0</v>
      </c>
      <c r="AR90" s="22" t="s">
        <v>340</v>
      </c>
      <c r="AT90" s="22" t="s">
        <v>268</v>
      </c>
      <c r="AU90" s="22" t="s">
        <v>84</v>
      </c>
      <c r="AY90" s="22" t="s">
        <v>143</v>
      </c>
      <c r="BE90" s="150">
        <f t="shared" si="3"/>
        <v>0</v>
      </c>
      <c r="BF90" s="150">
        <f t="shared" si="4"/>
        <v>0</v>
      </c>
      <c r="BG90" s="150">
        <f t="shared" si="5"/>
        <v>0</v>
      </c>
      <c r="BH90" s="150">
        <f t="shared" si="6"/>
        <v>0</v>
      </c>
      <c r="BI90" s="150">
        <f t="shared" si="7"/>
        <v>0</v>
      </c>
      <c r="BJ90" s="22" t="s">
        <v>82</v>
      </c>
      <c r="BK90" s="150">
        <f t="shared" si="8"/>
        <v>0</v>
      </c>
      <c r="BL90" s="22" t="s">
        <v>243</v>
      </c>
      <c r="BM90" s="22" t="s">
        <v>1081</v>
      </c>
    </row>
    <row r="91" spans="2:65" s="1" customFormat="1" ht="16.5" customHeight="1">
      <c r="B91" s="139"/>
      <c r="C91" s="140" t="s">
        <v>201</v>
      </c>
      <c r="D91" s="140" t="s">
        <v>146</v>
      </c>
      <c r="E91" s="141" t="s">
        <v>1082</v>
      </c>
      <c r="F91" s="142" t="s">
        <v>1083</v>
      </c>
      <c r="G91" s="143" t="s">
        <v>263</v>
      </c>
      <c r="H91" s="144">
        <v>1</v>
      </c>
      <c r="I91" s="145"/>
      <c r="J91" s="145">
        <v>0</v>
      </c>
      <c r="K91" s="142" t="s">
        <v>150</v>
      </c>
      <c r="L91" s="36"/>
      <c r="M91" s="146" t="s">
        <v>5</v>
      </c>
      <c r="N91" s="147" t="s">
        <v>45</v>
      </c>
      <c r="O91" s="148">
        <v>1.899</v>
      </c>
      <c r="P91" s="148">
        <f t="shared" si="0"/>
        <v>1.899</v>
      </c>
      <c r="Q91" s="148">
        <v>0</v>
      </c>
      <c r="R91" s="148">
        <f t="shared" si="1"/>
        <v>0</v>
      </c>
      <c r="S91" s="148">
        <v>0</v>
      </c>
      <c r="T91" s="149">
        <f t="shared" si="2"/>
        <v>0</v>
      </c>
      <c r="AR91" s="22" t="s">
        <v>243</v>
      </c>
      <c r="AT91" s="22" t="s">
        <v>146</v>
      </c>
      <c r="AU91" s="22" t="s">
        <v>84</v>
      </c>
      <c r="AY91" s="22" t="s">
        <v>143</v>
      </c>
      <c r="BE91" s="150">
        <f t="shared" si="3"/>
        <v>0</v>
      </c>
      <c r="BF91" s="150">
        <f t="shared" si="4"/>
        <v>0</v>
      </c>
      <c r="BG91" s="150">
        <f t="shared" si="5"/>
        <v>0</v>
      </c>
      <c r="BH91" s="150">
        <f t="shared" si="6"/>
        <v>0</v>
      </c>
      <c r="BI91" s="150">
        <f t="shared" si="7"/>
        <v>0</v>
      </c>
      <c r="BJ91" s="22" t="s">
        <v>82</v>
      </c>
      <c r="BK91" s="150">
        <f t="shared" si="8"/>
        <v>0</v>
      </c>
      <c r="BL91" s="22" t="s">
        <v>243</v>
      </c>
      <c r="BM91" s="22" t="s">
        <v>1084</v>
      </c>
    </row>
    <row r="92" spans="2:65" s="1" customFormat="1" ht="16.5" customHeight="1">
      <c r="B92" s="139"/>
      <c r="C92" s="169" t="s">
        <v>145</v>
      </c>
      <c r="D92" s="169" t="s">
        <v>268</v>
      </c>
      <c r="E92" s="170" t="s">
        <v>1085</v>
      </c>
      <c r="F92" s="171" t="s">
        <v>1086</v>
      </c>
      <c r="G92" s="172" t="s">
        <v>263</v>
      </c>
      <c r="H92" s="173">
        <v>1</v>
      </c>
      <c r="I92" s="174"/>
      <c r="J92" s="174">
        <v>0</v>
      </c>
      <c r="K92" s="171" t="s">
        <v>150</v>
      </c>
      <c r="L92" s="175"/>
      <c r="M92" s="176" t="s">
        <v>5</v>
      </c>
      <c r="N92" s="177" t="s">
        <v>45</v>
      </c>
      <c r="O92" s="148">
        <v>0</v>
      </c>
      <c r="P92" s="148">
        <f t="shared" si="0"/>
        <v>0</v>
      </c>
      <c r="Q92" s="148">
        <v>8.0000000000000002E-3</v>
      </c>
      <c r="R92" s="148">
        <f t="shared" si="1"/>
        <v>8.0000000000000002E-3</v>
      </c>
      <c r="S92" s="148">
        <v>0</v>
      </c>
      <c r="T92" s="149">
        <f t="shared" si="2"/>
        <v>0</v>
      </c>
      <c r="AR92" s="22" t="s">
        <v>340</v>
      </c>
      <c r="AT92" s="22" t="s">
        <v>268</v>
      </c>
      <c r="AU92" s="22" t="s">
        <v>84</v>
      </c>
      <c r="AY92" s="22" t="s">
        <v>143</v>
      </c>
      <c r="BE92" s="150">
        <f t="shared" si="3"/>
        <v>0</v>
      </c>
      <c r="BF92" s="150">
        <f t="shared" si="4"/>
        <v>0</v>
      </c>
      <c r="BG92" s="150">
        <f t="shared" si="5"/>
        <v>0</v>
      </c>
      <c r="BH92" s="150">
        <f t="shared" si="6"/>
        <v>0</v>
      </c>
      <c r="BI92" s="150">
        <f t="shared" si="7"/>
        <v>0</v>
      </c>
      <c r="BJ92" s="22" t="s">
        <v>82</v>
      </c>
      <c r="BK92" s="150">
        <f t="shared" si="8"/>
        <v>0</v>
      </c>
      <c r="BL92" s="22" t="s">
        <v>243</v>
      </c>
      <c r="BM92" s="22" t="s">
        <v>1087</v>
      </c>
    </row>
    <row r="93" spans="2:65" s="1" customFormat="1" ht="54">
      <c r="B93" s="36"/>
      <c r="D93" s="152" t="s">
        <v>466</v>
      </c>
      <c r="F93" s="181" t="s">
        <v>1088</v>
      </c>
      <c r="L93" s="36"/>
      <c r="M93" s="182"/>
      <c r="T93" s="61"/>
      <c r="AT93" s="22" t="s">
        <v>466</v>
      </c>
      <c r="AU93" s="22" t="s">
        <v>84</v>
      </c>
    </row>
    <row r="94" spans="2:65" s="1" customFormat="1" ht="16.5" customHeight="1">
      <c r="B94" s="139"/>
      <c r="C94" s="140" t="s">
        <v>214</v>
      </c>
      <c r="D94" s="140" t="s">
        <v>146</v>
      </c>
      <c r="E94" s="141" t="s">
        <v>1089</v>
      </c>
      <c r="F94" s="142" t="s">
        <v>1090</v>
      </c>
      <c r="G94" s="143" t="s">
        <v>263</v>
      </c>
      <c r="H94" s="144">
        <v>1</v>
      </c>
      <c r="I94" s="145"/>
      <c r="J94" s="145">
        <v>0</v>
      </c>
      <c r="K94" s="142" t="s">
        <v>150</v>
      </c>
      <c r="L94" s="36"/>
      <c r="M94" s="146" t="s">
        <v>5</v>
      </c>
      <c r="N94" s="147" t="s">
        <v>45</v>
      </c>
      <c r="O94" s="148">
        <v>3.798</v>
      </c>
      <c r="P94" s="148">
        <f>O94*H94</f>
        <v>3.798</v>
      </c>
      <c r="Q94" s="148">
        <v>0</v>
      </c>
      <c r="R94" s="148">
        <f>Q94*H94</f>
        <v>0</v>
      </c>
      <c r="S94" s="148">
        <v>0</v>
      </c>
      <c r="T94" s="149">
        <f>S94*H94</f>
        <v>0</v>
      </c>
      <c r="AR94" s="22" t="s">
        <v>243</v>
      </c>
      <c r="AT94" s="22" t="s">
        <v>146</v>
      </c>
      <c r="AU94" s="22" t="s">
        <v>84</v>
      </c>
      <c r="AY94" s="22" t="s">
        <v>143</v>
      </c>
      <c r="BE94" s="150">
        <f>IF(N94="základní",J94,0)</f>
        <v>0</v>
      </c>
      <c r="BF94" s="150">
        <f>IF(N94="snížená",J94,0)</f>
        <v>0</v>
      </c>
      <c r="BG94" s="150">
        <f>IF(N94="zákl. přenesená",J94,0)</f>
        <v>0</v>
      </c>
      <c r="BH94" s="150">
        <f>IF(N94="sníž. přenesená",J94,0)</f>
        <v>0</v>
      </c>
      <c r="BI94" s="150">
        <f>IF(N94="nulová",J94,0)</f>
        <v>0</v>
      </c>
      <c r="BJ94" s="22" t="s">
        <v>82</v>
      </c>
      <c r="BK94" s="150">
        <f>ROUND(I94*H94,2)</f>
        <v>0</v>
      </c>
      <c r="BL94" s="22" t="s">
        <v>243</v>
      </c>
      <c r="BM94" s="22" t="s">
        <v>1091</v>
      </c>
    </row>
    <row r="95" spans="2:65" s="1" customFormat="1" ht="25.5" customHeight="1">
      <c r="B95" s="139"/>
      <c r="C95" s="169" t="s">
        <v>220</v>
      </c>
      <c r="D95" s="169" t="s">
        <v>268</v>
      </c>
      <c r="E95" s="170" t="s">
        <v>1092</v>
      </c>
      <c r="F95" s="171" t="s">
        <v>1093</v>
      </c>
      <c r="G95" s="172" t="s">
        <v>263</v>
      </c>
      <c r="H95" s="173">
        <v>1</v>
      </c>
      <c r="I95" s="174"/>
      <c r="J95" s="174">
        <v>0</v>
      </c>
      <c r="K95" s="171" t="s">
        <v>150</v>
      </c>
      <c r="L95" s="175"/>
      <c r="M95" s="176" t="s">
        <v>5</v>
      </c>
      <c r="N95" s="177" t="s">
        <v>45</v>
      </c>
      <c r="O95" s="148">
        <v>0</v>
      </c>
      <c r="P95" s="148">
        <f>O95*H95</f>
        <v>0</v>
      </c>
      <c r="Q95" s="148">
        <v>1.6800000000000001E-3</v>
      </c>
      <c r="R95" s="148">
        <f>Q95*H95</f>
        <v>1.6800000000000001E-3</v>
      </c>
      <c r="S95" s="148">
        <v>0</v>
      </c>
      <c r="T95" s="149">
        <f>S95*H95</f>
        <v>0</v>
      </c>
      <c r="AR95" s="22" t="s">
        <v>340</v>
      </c>
      <c r="AT95" s="22" t="s">
        <v>268</v>
      </c>
      <c r="AU95" s="22" t="s">
        <v>84</v>
      </c>
      <c r="AY95" s="22" t="s">
        <v>143</v>
      </c>
      <c r="BE95" s="150">
        <f>IF(N95="základní",J95,0)</f>
        <v>0</v>
      </c>
      <c r="BF95" s="150">
        <f>IF(N95="snížená",J95,0)</f>
        <v>0</v>
      </c>
      <c r="BG95" s="150">
        <f>IF(N95="zákl. přenesená",J95,0)</f>
        <v>0</v>
      </c>
      <c r="BH95" s="150">
        <f>IF(N95="sníž. přenesená",J95,0)</f>
        <v>0</v>
      </c>
      <c r="BI95" s="150">
        <f>IF(N95="nulová",J95,0)</f>
        <v>0</v>
      </c>
      <c r="BJ95" s="22" t="s">
        <v>82</v>
      </c>
      <c r="BK95" s="150">
        <f>ROUND(I95*H95,2)</f>
        <v>0</v>
      </c>
      <c r="BL95" s="22" t="s">
        <v>243</v>
      </c>
      <c r="BM95" s="22" t="s">
        <v>1094</v>
      </c>
    </row>
    <row r="96" spans="2:65" s="1" customFormat="1" ht="94.5">
      <c r="B96" s="36"/>
      <c r="D96" s="152" t="s">
        <v>466</v>
      </c>
      <c r="F96" s="181" t="s">
        <v>1095</v>
      </c>
      <c r="L96" s="36"/>
      <c r="M96" s="182"/>
      <c r="T96" s="61"/>
      <c r="AT96" s="22" t="s">
        <v>466</v>
      </c>
      <c r="AU96" s="22" t="s">
        <v>84</v>
      </c>
    </row>
    <row r="97" spans="2:65" s="1" customFormat="1" ht="16.5" customHeight="1">
      <c r="B97" s="139"/>
      <c r="C97" s="140" t="s">
        <v>224</v>
      </c>
      <c r="D97" s="140" t="s">
        <v>146</v>
      </c>
      <c r="E97" s="141" t="s">
        <v>1096</v>
      </c>
      <c r="F97" s="142" t="s">
        <v>1097</v>
      </c>
      <c r="G97" s="143" t="s">
        <v>263</v>
      </c>
      <c r="H97" s="144">
        <v>1</v>
      </c>
      <c r="I97" s="145"/>
      <c r="J97" s="145">
        <v>0</v>
      </c>
      <c r="K97" s="142" t="s">
        <v>150</v>
      </c>
      <c r="L97" s="36"/>
      <c r="M97" s="146" t="s">
        <v>5</v>
      </c>
      <c r="N97" s="147" t="s">
        <v>45</v>
      </c>
      <c r="O97" s="148">
        <v>12.398</v>
      </c>
      <c r="P97" s="148">
        <f>O97*H97</f>
        <v>12.398</v>
      </c>
      <c r="Q97" s="148">
        <v>0</v>
      </c>
      <c r="R97" s="148">
        <f>Q97*H97</f>
        <v>0</v>
      </c>
      <c r="S97" s="148">
        <v>0</v>
      </c>
      <c r="T97" s="149">
        <f>S97*H97</f>
        <v>0</v>
      </c>
      <c r="AR97" s="22" t="s">
        <v>243</v>
      </c>
      <c r="AT97" s="22" t="s">
        <v>146</v>
      </c>
      <c r="AU97" s="22" t="s">
        <v>84</v>
      </c>
      <c r="AY97" s="22" t="s">
        <v>143</v>
      </c>
      <c r="BE97" s="150">
        <f>IF(N97="základní",J97,0)</f>
        <v>0</v>
      </c>
      <c r="BF97" s="150">
        <f>IF(N97="snížená",J97,0)</f>
        <v>0</v>
      </c>
      <c r="BG97" s="150">
        <f>IF(N97="zákl. přenesená",J97,0)</f>
        <v>0</v>
      </c>
      <c r="BH97" s="150">
        <f>IF(N97="sníž. přenesená",J97,0)</f>
        <v>0</v>
      </c>
      <c r="BI97" s="150">
        <f>IF(N97="nulová",J97,0)</f>
        <v>0</v>
      </c>
      <c r="BJ97" s="22" t="s">
        <v>82</v>
      </c>
      <c r="BK97" s="150">
        <f>ROUND(I97*H97,2)</f>
        <v>0</v>
      </c>
      <c r="BL97" s="22" t="s">
        <v>243</v>
      </c>
      <c r="BM97" s="22" t="s">
        <v>1098</v>
      </c>
    </row>
    <row r="98" spans="2:65" s="1" customFormat="1" ht="16.5" customHeight="1">
      <c r="B98" s="139"/>
      <c r="C98" s="140" t="s">
        <v>231</v>
      </c>
      <c r="D98" s="140" t="s">
        <v>146</v>
      </c>
      <c r="E98" s="141" t="s">
        <v>1099</v>
      </c>
      <c r="F98" s="142" t="s">
        <v>1100</v>
      </c>
      <c r="G98" s="143" t="s">
        <v>1101</v>
      </c>
      <c r="H98" s="144">
        <v>407.52499999999998</v>
      </c>
      <c r="I98" s="145"/>
      <c r="J98" s="145">
        <v>0</v>
      </c>
      <c r="K98" s="142" t="s">
        <v>150</v>
      </c>
      <c r="L98" s="36"/>
      <c r="M98" s="146" t="s">
        <v>5</v>
      </c>
      <c r="N98" s="147" t="s">
        <v>45</v>
      </c>
      <c r="O98" s="148">
        <v>0</v>
      </c>
      <c r="P98" s="148">
        <f>O98*H98</f>
        <v>0</v>
      </c>
      <c r="Q98" s="148">
        <v>0</v>
      </c>
      <c r="R98" s="148">
        <f>Q98*H98</f>
        <v>0</v>
      </c>
      <c r="S98" s="148">
        <v>0</v>
      </c>
      <c r="T98" s="149">
        <f>S98*H98</f>
        <v>0</v>
      </c>
      <c r="AR98" s="22" t="s">
        <v>243</v>
      </c>
      <c r="AT98" s="22" t="s">
        <v>146</v>
      </c>
      <c r="AU98" s="22" t="s">
        <v>84</v>
      </c>
      <c r="AY98" s="22" t="s">
        <v>143</v>
      </c>
      <c r="BE98" s="150">
        <f>IF(N98="základní",J98,0)</f>
        <v>0</v>
      </c>
      <c r="BF98" s="150">
        <f>IF(N98="snížená",J98,0)</f>
        <v>0</v>
      </c>
      <c r="BG98" s="150">
        <f>IF(N98="zákl. přenesená",J98,0)</f>
        <v>0</v>
      </c>
      <c r="BH98" s="150">
        <f>IF(N98="sníž. přenesená",J98,0)</f>
        <v>0</v>
      </c>
      <c r="BI98" s="150">
        <f>IF(N98="nulová",J98,0)</f>
        <v>0</v>
      </c>
      <c r="BJ98" s="22" t="s">
        <v>82</v>
      </c>
      <c r="BK98" s="150">
        <f>ROUND(I98*H98,2)</f>
        <v>0</v>
      </c>
      <c r="BL98" s="22" t="s">
        <v>243</v>
      </c>
      <c r="BM98" s="22" t="s">
        <v>1102</v>
      </c>
    </row>
    <row r="99" spans="2:65" s="10" customFormat="1" ht="37.35" customHeight="1">
      <c r="B99" s="128"/>
      <c r="D99" s="129" t="s">
        <v>73</v>
      </c>
      <c r="E99" s="130" t="s">
        <v>268</v>
      </c>
      <c r="F99" s="130" t="s">
        <v>1103</v>
      </c>
      <c r="J99" s="131">
        <f>J100</f>
        <v>0</v>
      </c>
      <c r="L99" s="128"/>
      <c r="M99" s="132"/>
      <c r="P99" s="133">
        <f>P100</f>
        <v>61.612099999999991</v>
      </c>
      <c r="R99" s="133">
        <f>R100</f>
        <v>19.096968</v>
      </c>
      <c r="T99" s="134">
        <f>T100</f>
        <v>0</v>
      </c>
      <c r="AR99" s="129" t="s">
        <v>152</v>
      </c>
      <c r="AT99" s="135" t="s">
        <v>73</v>
      </c>
      <c r="AU99" s="135" t="s">
        <v>74</v>
      </c>
      <c r="AY99" s="129" t="s">
        <v>143</v>
      </c>
      <c r="BK99" s="136">
        <f>BK100</f>
        <v>0</v>
      </c>
    </row>
    <row r="100" spans="2:65" s="10" customFormat="1" ht="19.899999999999999" customHeight="1">
      <c r="B100" s="128"/>
      <c r="D100" s="129" t="s">
        <v>73</v>
      </c>
      <c r="E100" s="137" t="s">
        <v>1104</v>
      </c>
      <c r="F100" s="137" t="s">
        <v>1105</v>
      </c>
      <c r="J100" s="138">
        <f>J101+J102+J103+J104+J105</f>
        <v>0</v>
      </c>
      <c r="L100" s="128"/>
      <c r="M100" s="132"/>
      <c r="P100" s="133">
        <f>SUM(P101:P106)</f>
        <v>61.612099999999991</v>
      </c>
      <c r="R100" s="133">
        <f>SUM(R101:R106)</f>
        <v>19.096968</v>
      </c>
      <c r="T100" s="134">
        <f>SUM(T101:T106)</f>
        <v>0</v>
      </c>
      <c r="AR100" s="129" t="s">
        <v>152</v>
      </c>
      <c r="AT100" s="135" t="s">
        <v>73</v>
      </c>
      <c r="AU100" s="135" t="s">
        <v>82</v>
      </c>
      <c r="AY100" s="129" t="s">
        <v>143</v>
      </c>
      <c r="BK100" s="136">
        <f>SUM(BK101:BK106)</f>
        <v>0</v>
      </c>
    </row>
    <row r="101" spans="2:65" s="1" customFormat="1" ht="16.5" customHeight="1">
      <c r="B101" s="139"/>
      <c r="C101" s="140" t="s">
        <v>11</v>
      </c>
      <c r="D101" s="140" t="s">
        <v>146</v>
      </c>
      <c r="E101" s="141" t="s">
        <v>1106</v>
      </c>
      <c r="F101" s="142" t="s">
        <v>1107</v>
      </c>
      <c r="G101" s="143" t="s">
        <v>435</v>
      </c>
      <c r="H101" s="144">
        <v>0.11</v>
      </c>
      <c r="I101" s="145"/>
      <c r="J101" s="145">
        <v>0</v>
      </c>
      <c r="K101" s="142" t="s">
        <v>150</v>
      </c>
      <c r="L101" s="36"/>
      <c r="M101" s="146" t="s">
        <v>5</v>
      </c>
      <c r="N101" s="147" t="s">
        <v>45</v>
      </c>
      <c r="O101" s="148">
        <v>3.51</v>
      </c>
      <c r="P101" s="148">
        <f>O101*H101</f>
        <v>0.3861</v>
      </c>
      <c r="Q101" s="148">
        <v>8.8000000000000005E-3</v>
      </c>
      <c r="R101" s="148">
        <f>Q101*H101</f>
        <v>9.6800000000000011E-4</v>
      </c>
      <c r="S101" s="148">
        <v>0</v>
      </c>
      <c r="T101" s="149">
        <f>S101*H101</f>
        <v>0</v>
      </c>
      <c r="AR101" s="22" t="s">
        <v>652</v>
      </c>
      <c r="AT101" s="22" t="s">
        <v>146</v>
      </c>
      <c r="AU101" s="22" t="s">
        <v>84</v>
      </c>
      <c r="AY101" s="22" t="s">
        <v>143</v>
      </c>
      <c r="BE101" s="150">
        <f>IF(N101="základní",J101,0)</f>
        <v>0</v>
      </c>
      <c r="BF101" s="150">
        <f>IF(N101="snížená",J101,0)</f>
        <v>0</v>
      </c>
      <c r="BG101" s="150">
        <f>IF(N101="zákl. přenesená",J101,0)</f>
        <v>0</v>
      </c>
      <c r="BH101" s="150">
        <f>IF(N101="sníž. přenesená",J101,0)</f>
        <v>0</v>
      </c>
      <c r="BI101" s="150">
        <f>IF(N101="nulová",J101,0)</f>
        <v>0</v>
      </c>
      <c r="BJ101" s="22" t="s">
        <v>82</v>
      </c>
      <c r="BK101" s="150">
        <f>ROUND(I101*H101,2)</f>
        <v>0</v>
      </c>
      <c r="BL101" s="22" t="s">
        <v>652</v>
      </c>
      <c r="BM101" s="22" t="s">
        <v>1108</v>
      </c>
    </row>
    <row r="102" spans="2:65" s="1" customFormat="1" ht="25.5" customHeight="1">
      <c r="B102" s="139"/>
      <c r="C102" s="140" t="s">
        <v>243</v>
      </c>
      <c r="D102" s="140" t="s">
        <v>146</v>
      </c>
      <c r="E102" s="141" t="s">
        <v>1109</v>
      </c>
      <c r="F102" s="142" t="s">
        <v>1110</v>
      </c>
      <c r="G102" s="143" t="s">
        <v>163</v>
      </c>
      <c r="H102" s="144">
        <v>110</v>
      </c>
      <c r="I102" s="145"/>
      <c r="J102" s="145">
        <v>0</v>
      </c>
      <c r="K102" s="142" t="s">
        <v>150</v>
      </c>
      <c r="L102" s="36"/>
      <c r="M102" s="146" t="s">
        <v>5</v>
      </c>
      <c r="N102" s="147" t="s">
        <v>45</v>
      </c>
      <c r="O102" s="148">
        <v>0.28199999999999997</v>
      </c>
      <c r="P102" s="148">
        <f>O102*H102</f>
        <v>31.019999999999996</v>
      </c>
      <c r="Q102" s="148">
        <v>0</v>
      </c>
      <c r="R102" s="148">
        <f>Q102*H102</f>
        <v>0</v>
      </c>
      <c r="S102" s="148">
        <v>0</v>
      </c>
      <c r="T102" s="149">
        <f>S102*H102</f>
        <v>0</v>
      </c>
      <c r="AR102" s="22" t="s">
        <v>652</v>
      </c>
      <c r="AT102" s="22" t="s">
        <v>146</v>
      </c>
      <c r="AU102" s="22" t="s">
        <v>84</v>
      </c>
      <c r="AY102" s="22" t="s">
        <v>143</v>
      </c>
      <c r="BE102" s="150">
        <f>IF(N102="základní",J102,0)</f>
        <v>0</v>
      </c>
      <c r="BF102" s="150">
        <f>IF(N102="snížená",J102,0)</f>
        <v>0</v>
      </c>
      <c r="BG102" s="150">
        <f>IF(N102="zákl. přenesená",J102,0)</f>
        <v>0</v>
      </c>
      <c r="BH102" s="150">
        <f>IF(N102="sníž. přenesená",J102,0)</f>
        <v>0</v>
      </c>
      <c r="BI102" s="150">
        <f>IF(N102="nulová",J102,0)</f>
        <v>0</v>
      </c>
      <c r="BJ102" s="22" t="s">
        <v>82</v>
      </c>
      <c r="BK102" s="150">
        <f>ROUND(I102*H102,2)</f>
        <v>0</v>
      </c>
      <c r="BL102" s="22" t="s">
        <v>652</v>
      </c>
      <c r="BM102" s="22" t="s">
        <v>1111</v>
      </c>
    </row>
    <row r="103" spans="2:65" s="1" customFormat="1" ht="25.5" customHeight="1">
      <c r="B103" s="139"/>
      <c r="C103" s="140" t="s">
        <v>249</v>
      </c>
      <c r="D103" s="140" t="s">
        <v>146</v>
      </c>
      <c r="E103" s="141" t="s">
        <v>1112</v>
      </c>
      <c r="F103" s="142" t="s">
        <v>1113</v>
      </c>
      <c r="G103" s="143" t="s">
        <v>163</v>
      </c>
      <c r="H103" s="144">
        <v>110</v>
      </c>
      <c r="I103" s="145"/>
      <c r="J103" s="145">
        <v>0</v>
      </c>
      <c r="K103" s="142" t="s">
        <v>150</v>
      </c>
      <c r="L103" s="36"/>
      <c r="M103" s="146" t="s">
        <v>5</v>
      </c>
      <c r="N103" s="147" t="s">
        <v>45</v>
      </c>
      <c r="O103" s="148">
        <v>0.17899999999999999</v>
      </c>
      <c r="P103" s="148">
        <f>O103*H103</f>
        <v>19.689999999999998</v>
      </c>
      <c r="Q103" s="148">
        <v>0.156</v>
      </c>
      <c r="R103" s="148">
        <f>Q103*H103</f>
        <v>17.16</v>
      </c>
      <c r="S103" s="148">
        <v>0</v>
      </c>
      <c r="T103" s="149">
        <f>S103*H103</f>
        <v>0</v>
      </c>
      <c r="AR103" s="22" t="s">
        <v>652</v>
      </c>
      <c r="AT103" s="22" t="s">
        <v>146</v>
      </c>
      <c r="AU103" s="22" t="s">
        <v>84</v>
      </c>
      <c r="AY103" s="22" t="s">
        <v>143</v>
      </c>
      <c r="BE103" s="150">
        <f>IF(N103="základní",J103,0)</f>
        <v>0</v>
      </c>
      <c r="BF103" s="150">
        <f>IF(N103="snížená",J103,0)</f>
        <v>0</v>
      </c>
      <c r="BG103" s="150">
        <f>IF(N103="zákl. přenesená",J103,0)</f>
        <v>0</v>
      </c>
      <c r="BH103" s="150">
        <f>IF(N103="sníž. přenesená",J103,0)</f>
        <v>0</v>
      </c>
      <c r="BI103" s="150">
        <f>IF(N103="nulová",J103,0)</f>
        <v>0</v>
      </c>
      <c r="BJ103" s="22" t="s">
        <v>82</v>
      </c>
      <c r="BK103" s="150">
        <f>ROUND(I103*H103,2)</f>
        <v>0</v>
      </c>
      <c r="BL103" s="22" t="s">
        <v>652</v>
      </c>
      <c r="BM103" s="22" t="s">
        <v>1114</v>
      </c>
    </row>
    <row r="104" spans="2:65" s="1" customFormat="1" ht="16.5" customHeight="1">
      <c r="B104" s="139"/>
      <c r="C104" s="169" t="s">
        <v>255</v>
      </c>
      <c r="D104" s="169" t="s">
        <v>268</v>
      </c>
      <c r="E104" s="170" t="s">
        <v>1115</v>
      </c>
      <c r="F104" s="171" t="s">
        <v>1116</v>
      </c>
      <c r="G104" s="172" t="s">
        <v>163</v>
      </c>
      <c r="H104" s="173">
        <v>110</v>
      </c>
      <c r="I104" s="174"/>
      <c r="J104" s="174">
        <v>0</v>
      </c>
      <c r="K104" s="171" t="s">
        <v>150</v>
      </c>
      <c r="L104" s="175"/>
      <c r="M104" s="176" t="s">
        <v>5</v>
      </c>
      <c r="N104" s="177" t="s">
        <v>45</v>
      </c>
      <c r="O104" s="148">
        <v>0</v>
      </c>
      <c r="P104" s="148">
        <f>O104*H104</f>
        <v>0</v>
      </c>
      <c r="Q104" s="148">
        <v>1.7600000000000001E-2</v>
      </c>
      <c r="R104" s="148">
        <f>Q104*H104</f>
        <v>1.9360000000000002</v>
      </c>
      <c r="S104" s="148">
        <v>0</v>
      </c>
      <c r="T104" s="149">
        <f>S104*H104</f>
        <v>0</v>
      </c>
      <c r="AR104" s="22" t="s">
        <v>677</v>
      </c>
      <c r="AT104" s="22" t="s">
        <v>268</v>
      </c>
      <c r="AU104" s="22" t="s">
        <v>84</v>
      </c>
      <c r="AY104" s="22" t="s">
        <v>143</v>
      </c>
      <c r="BE104" s="150">
        <f>IF(N104="základní",J104,0)</f>
        <v>0</v>
      </c>
      <c r="BF104" s="150">
        <f>IF(N104="snížená",J104,0)</f>
        <v>0</v>
      </c>
      <c r="BG104" s="150">
        <f>IF(N104="zákl. přenesená",J104,0)</f>
        <v>0</v>
      </c>
      <c r="BH104" s="150">
        <f>IF(N104="sníž. přenesená",J104,0)</f>
        <v>0</v>
      </c>
      <c r="BI104" s="150">
        <f>IF(N104="nulová",J104,0)</f>
        <v>0</v>
      </c>
      <c r="BJ104" s="22" t="s">
        <v>82</v>
      </c>
      <c r="BK104" s="150">
        <f>ROUND(I104*H104,2)</f>
        <v>0</v>
      </c>
      <c r="BL104" s="22" t="s">
        <v>677</v>
      </c>
      <c r="BM104" s="22" t="s">
        <v>1117</v>
      </c>
    </row>
    <row r="105" spans="2:65" s="1" customFormat="1" ht="16.5" customHeight="1">
      <c r="B105" s="139"/>
      <c r="C105" s="140" t="s">
        <v>260</v>
      </c>
      <c r="D105" s="140" t="s">
        <v>146</v>
      </c>
      <c r="E105" s="141" t="s">
        <v>1118</v>
      </c>
      <c r="F105" s="142" t="s">
        <v>1119</v>
      </c>
      <c r="G105" s="143" t="s">
        <v>169</v>
      </c>
      <c r="H105" s="144">
        <v>44</v>
      </c>
      <c r="I105" s="145"/>
      <c r="J105" s="145">
        <v>0</v>
      </c>
      <c r="K105" s="142" t="s">
        <v>150</v>
      </c>
      <c r="L105" s="36"/>
      <c r="M105" s="146" t="s">
        <v>5</v>
      </c>
      <c r="N105" s="147" t="s">
        <v>45</v>
      </c>
      <c r="O105" s="148">
        <v>0.23899999999999999</v>
      </c>
      <c r="P105" s="148">
        <f>O105*H105</f>
        <v>10.516</v>
      </c>
      <c r="Q105" s="148">
        <v>0</v>
      </c>
      <c r="R105" s="148">
        <f>Q105*H105</f>
        <v>0</v>
      </c>
      <c r="S105" s="148">
        <v>0</v>
      </c>
      <c r="T105" s="149">
        <f>S105*H105</f>
        <v>0</v>
      </c>
      <c r="AR105" s="22" t="s">
        <v>652</v>
      </c>
      <c r="AT105" s="22" t="s">
        <v>146</v>
      </c>
      <c r="AU105" s="22" t="s">
        <v>84</v>
      </c>
      <c r="AY105" s="22" t="s">
        <v>143</v>
      </c>
      <c r="BE105" s="150">
        <f>IF(N105="základní",J105,0)</f>
        <v>0</v>
      </c>
      <c r="BF105" s="150">
        <f>IF(N105="snížená",J105,0)</f>
        <v>0</v>
      </c>
      <c r="BG105" s="150">
        <f>IF(N105="zákl. přenesená",J105,0)</f>
        <v>0</v>
      </c>
      <c r="BH105" s="150">
        <f>IF(N105="sníž. přenesená",J105,0)</f>
        <v>0</v>
      </c>
      <c r="BI105" s="150">
        <f>IF(N105="nulová",J105,0)</f>
        <v>0</v>
      </c>
      <c r="BJ105" s="22" t="s">
        <v>82</v>
      </c>
      <c r="BK105" s="150">
        <f>ROUND(I105*H105,2)</f>
        <v>0</v>
      </c>
      <c r="BL105" s="22" t="s">
        <v>652</v>
      </c>
      <c r="BM105" s="22" t="s">
        <v>1120</v>
      </c>
    </row>
    <row r="106" spans="2:65" s="12" customFormat="1">
      <c r="B106" s="157"/>
      <c r="D106" s="152" t="s">
        <v>154</v>
      </c>
      <c r="E106" s="158" t="s">
        <v>5</v>
      </c>
      <c r="F106" s="159" t="s">
        <v>1121</v>
      </c>
      <c r="H106" s="160">
        <v>44</v>
      </c>
      <c r="L106" s="157"/>
      <c r="M106" s="183"/>
      <c r="N106" s="184"/>
      <c r="O106" s="184"/>
      <c r="P106" s="184"/>
      <c r="Q106" s="184"/>
      <c r="R106" s="184"/>
      <c r="S106" s="184"/>
      <c r="T106" s="185"/>
      <c r="AT106" s="158" t="s">
        <v>154</v>
      </c>
      <c r="AU106" s="158" t="s">
        <v>84</v>
      </c>
      <c r="AV106" s="12" t="s">
        <v>84</v>
      </c>
      <c r="AW106" s="12" t="s">
        <v>38</v>
      </c>
      <c r="AX106" s="12" t="s">
        <v>82</v>
      </c>
      <c r="AY106" s="158" t="s">
        <v>143</v>
      </c>
    </row>
    <row r="107" spans="2:65" s="1" customFormat="1" ht="6.95" customHeight="1"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36"/>
    </row>
  </sheetData>
  <autoFilter ref="C79:K106" xr:uid="{00000000-0009-0000-0000-000006000000}"/>
  <mergeCells count="10">
    <mergeCell ref="J51:J52"/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600-000000000000}"/>
    <hyperlink ref="G1:H1" location="C54" display="2) Rekapitulace" xr:uid="{00000000-0004-0000-0600-000001000000}"/>
    <hyperlink ref="J1" location="C79" display="3) Soupis prací" xr:uid="{00000000-0004-0000-0600-000002000000}"/>
    <hyperlink ref="L1:V1" location="'Rekapitulace stavby'!C2" display="Rekapitulace stavby" xr:uid="{00000000-0004-0000-0600-000003000000}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R106"/>
  <sheetViews>
    <sheetView showGridLines="0" workbookViewId="0">
      <pane ySplit="1" topLeftCell="A85" activePane="bottomLeft" state="frozen"/>
      <selection pane="bottomLeft" activeCell="V109" sqref="V10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6"/>
      <c r="C1" s="16"/>
      <c r="D1" s="17" t="s">
        <v>1</v>
      </c>
      <c r="E1" s="16"/>
      <c r="F1" s="90" t="s">
        <v>102</v>
      </c>
      <c r="G1" s="299" t="s">
        <v>103</v>
      </c>
      <c r="H1" s="299"/>
      <c r="I1" s="16"/>
      <c r="J1" s="90" t="s">
        <v>104</v>
      </c>
      <c r="K1" s="17" t="s">
        <v>105</v>
      </c>
      <c r="L1" s="90" t="s">
        <v>106</v>
      </c>
      <c r="M1" s="90"/>
      <c r="N1" s="90"/>
      <c r="O1" s="90"/>
      <c r="P1" s="90"/>
      <c r="Q1" s="90"/>
      <c r="R1" s="90"/>
      <c r="S1" s="90"/>
      <c r="T1" s="90"/>
      <c r="U1" s="91"/>
      <c r="V1" s="9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287" t="s">
        <v>8</v>
      </c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22" t="s">
        <v>98</v>
      </c>
    </row>
    <row r="3" spans="1:70" ht="6.95" customHeight="1">
      <c r="B3" s="23"/>
      <c r="C3" s="24"/>
      <c r="D3" s="24"/>
      <c r="E3" s="24"/>
      <c r="F3" s="24"/>
      <c r="G3" s="24"/>
      <c r="H3" s="24"/>
      <c r="I3" s="24"/>
      <c r="J3" s="24"/>
      <c r="K3" s="25"/>
      <c r="AT3" s="22" t="s">
        <v>84</v>
      </c>
    </row>
    <row r="4" spans="1:70" ht="36.950000000000003" customHeight="1">
      <c r="B4" s="26"/>
      <c r="D4" s="27" t="s">
        <v>107</v>
      </c>
      <c r="K4" s="28"/>
      <c r="M4" s="29" t="s">
        <v>13</v>
      </c>
      <c r="AT4" s="22" t="s">
        <v>6</v>
      </c>
    </row>
    <row r="5" spans="1:70" ht="6.95" customHeight="1">
      <c r="B5" s="26"/>
      <c r="K5" s="28"/>
    </row>
    <row r="6" spans="1:70" ht="15">
      <c r="B6" s="26"/>
      <c r="D6" s="33" t="s">
        <v>17</v>
      </c>
      <c r="K6" s="28"/>
    </row>
    <row r="7" spans="1:70" ht="16.5" customHeight="1">
      <c r="B7" s="26"/>
      <c r="E7" s="296" t="str">
        <f>'Rekapitulace stavby'!K6</f>
        <v>Obnova Nolčova parku - revize</v>
      </c>
      <c r="F7" s="297"/>
      <c r="G7" s="297"/>
      <c r="H7" s="297"/>
      <c r="K7" s="28"/>
    </row>
    <row r="8" spans="1:70" s="1" customFormat="1" ht="15">
      <c r="B8" s="36"/>
      <c r="D8" s="33" t="s">
        <v>108</v>
      </c>
      <c r="K8" s="39"/>
    </row>
    <row r="9" spans="1:70" s="1" customFormat="1" ht="36.950000000000003" customHeight="1">
      <c r="B9" s="36"/>
      <c r="E9" s="276" t="s">
        <v>1122</v>
      </c>
      <c r="F9" s="298"/>
      <c r="G9" s="298"/>
      <c r="H9" s="298"/>
      <c r="K9" s="39"/>
    </row>
    <row r="10" spans="1:70" s="1" customFormat="1">
      <c r="B10" s="36"/>
      <c r="K10" s="39"/>
    </row>
    <row r="11" spans="1:70" s="1" customFormat="1" ht="14.45" customHeight="1">
      <c r="B11" s="36"/>
      <c r="D11" s="33" t="s">
        <v>19</v>
      </c>
      <c r="F11" s="31" t="s">
        <v>20</v>
      </c>
      <c r="I11" s="33" t="s">
        <v>21</v>
      </c>
      <c r="J11" s="31" t="s">
        <v>5</v>
      </c>
      <c r="K11" s="39"/>
    </row>
    <row r="12" spans="1:70" s="1" customFormat="1" ht="14.45" customHeight="1">
      <c r="B12" s="36"/>
      <c r="D12" s="33" t="s">
        <v>23</v>
      </c>
      <c r="F12" s="31" t="s">
        <v>24</v>
      </c>
      <c r="I12" s="33" t="s">
        <v>25</v>
      </c>
      <c r="J12" s="58">
        <f>'Rekapitulace stavby'!AN8</f>
        <v>44771</v>
      </c>
      <c r="K12" s="39"/>
    </row>
    <row r="13" spans="1:70" s="1" customFormat="1" ht="10.9" customHeight="1">
      <c r="B13" s="36"/>
      <c r="K13" s="39"/>
    </row>
    <row r="14" spans="1:70" s="1" customFormat="1" ht="14.45" customHeight="1">
      <c r="B14" s="36"/>
      <c r="D14" s="33" t="s">
        <v>30</v>
      </c>
      <c r="I14" s="33" t="s">
        <v>31</v>
      </c>
      <c r="J14" s="31" t="s">
        <v>5</v>
      </c>
      <c r="K14" s="39"/>
    </row>
    <row r="15" spans="1:70" s="1" customFormat="1" ht="18" customHeight="1">
      <c r="B15" s="36"/>
      <c r="E15" s="31" t="s">
        <v>32</v>
      </c>
      <c r="I15" s="33" t="s">
        <v>33</v>
      </c>
      <c r="J15" s="31" t="s">
        <v>5</v>
      </c>
      <c r="K15" s="39"/>
    </row>
    <row r="16" spans="1:70" s="1" customFormat="1" ht="6.95" customHeight="1">
      <c r="B16" s="36"/>
      <c r="K16" s="39"/>
    </row>
    <row r="17" spans="2:11" s="1" customFormat="1" ht="14.45" customHeight="1">
      <c r="B17" s="36"/>
      <c r="D17" s="33" t="s">
        <v>34</v>
      </c>
      <c r="I17" s="33" t="s">
        <v>31</v>
      </c>
      <c r="J17" s="31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6"/>
      <c r="E18" s="31" t="str">
        <f>IF('Rekapitulace stavby'!E14="Vyplň údaj","",IF('Rekapitulace stavby'!E14="","",'Rekapitulace stavby'!E14))</f>
        <v xml:space="preserve"> </v>
      </c>
      <c r="I18" s="33" t="s">
        <v>33</v>
      </c>
      <c r="J18" s="31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6"/>
      <c r="K19" s="39"/>
    </row>
    <row r="20" spans="2:11" s="1" customFormat="1" ht="14.45" customHeight="1">
      <c r="B20" s="36"/>
      <c r="D20" s="33" t="s">
        <v>36</v>
      </c>
      <c r="I20" s="33" t="s">
        <v>31</v>
      </c>
      <c r="J20" s="31" t="s">
        <v>5</v>
      </c>
      <c r="K20" s="39"/>
    </row>
    <row r="21" spans="2:11" s="1" customFormat="1" ht="18" customHeight="1">
      <c r="B21" s="36"/>
      <c r="E21" s="31" t="s">
        <v>37</v>
      </c>
      <c r="I21" s="33" t="s">
        <v>33</v>
      </c>
      <c r="J21" s="31" t="s">
        <v>5</v>
      </c>
      <c r="K21" s="39"/>
    </row>
    <row r="22" spans="2:11" s="1" customFormat="1" ht="6.95" customHeight="1">
      <c r="B22" s="36"/>
      <c r="K22" s="39"/>
    </row>
    <row r="23" spans="2:11" s="1" customFormat="1" ht="14.45" customHeight="1">
      <c r="B23" s="36"/>
      <c r="D23" s="33" t="s">
        <v>39</v>
      </c>
      <c r="K23" s="39"/>
    </row>
    <row r="24" spans="2:11" s="6" customFormat="1" ht="16.5" customHeight="1">
      <c r="B24" s="92"/>
      <c r="E24" s="289" t="s">
        <v>5</v>
      </c>
      <c r="F24" s="289"/>
      <c r="G24" s="289"/>
      <c r="H24" s="289"/>
      <c r="K24" s="93"/>
    </row>
    <row r="25" spans="2:11" s="1" customFormat="1" ht="6.95" customHeight="1">
      <c r="B25" s="36"/>
      <c r="K25" s="39"/>
    </row>
    <row r="26" spans="2:11" s="1" customFormat="1" ht="6.95" customHeight="1">
      <c r="B26" s="36"/>
      <c r="D26" s="59"/>
      <c r="E26" s="59"/>
      <c r="F26" s="59"/>
      <c r="G26" s="59"/>
      <c r="H26" s="59"/>
      <c r="I26" s="59"/>
      <c r="J26" s="59"/>
      <c r="K26" s="94"/>
    </row>
    <row r="27" spans="2:11" s="1" customFormat="1" ht="25.35" customHeight="1">
      <c r="B27" s="36"/>
      <c r="D27" s="95" t="s">
        <v>40</v>
      </c>
      <c r="J27" s="96">
        <f>ROUND(J80,2)</f>
        <v>0</v>
      </c>
      <c r="K27" s="39"/>
    </row>
    <row r="28" spans="2:11" s="1" customFormat="1" ht="6.95" customHeight="1">
      <c r="B28" s="36"/>
      <c r="D28" s="59"/>
      <c r="E28" s="59"/>
      <c r="F28" s="59"/>
      <c r="G28" s="59"/>
      <c r="H28" s="59"/>
      <c r="I28" s="59"/>
      <c r="J28" s="59"/>
      <c r="K28" s="94"/>
    </row>
    <row r="29" spans="2:11" s="1" customFormat="1" ht="14.45" customHeight="1">
      <c r="B29" s="36"/>
      <c r="F29" s="40" t="s">
        <v>42</v>
      </c>
      <c r="I29" s="40" t="s">
        <v>41</v>
      </c>
      <c r="J29" s="40" t="s">
        <v>43</v>
      </c>
      <c r="K29" s="39"/>
    </row>
    <row r="30" spans="2:11" s="1" customFormat="1" ht="14.45" customHeight="1">
      <c r="B30" s="36"/>
      <c r="D30" s="42" t="s">
        <v>44</v>
      </c>
      <c r="E30" s="42" t="s">
        <v>45</v>
      </c>
      <c r="F30" s="97">
        <f>ROUND(SUM(BE80:BE105), 2)</f>
        <v>0</v>
      </c>
      <c r="I30" s="98">
        <v>0.21</v>
      </c>
      <c r="J30" s="97">
        <f>ROUND(ROUND((SUM(BE80:BE105)), 2)*I30, 2)</f>
        <v>0</v>
      </c>
      <c r="K30" s="39"/>
    </row>
    <row r="31" spans="2:11" s="1" customFormat="1" ht="14.45" customHeight="1">
      <c r="B31" s="36"/>
      <c r="E31" s="42" t="s">
        <v>46</v>
      </c>
      <c r="F31" s="97">
        <f>ROUND(SUM(BF80:BF105), 2)</f>
        <v>0</v>
      </c>
      <c r="I31" s="98">
        <v>0.15</v>
      </c>
      <c r="J31" s="97">
        <f>ROUND(ROUND((SUM(BF80:BF105)), 2)*I31, 2)</f>
        <v>0</v>
      </c>
      <c r="K31" s="39"/>
    </row>
    <row r="32" spans="2:11" s="1" customFormat="1" ht="14.45" hidden="1" customHeight="1">
      <c r="B32" s="36"/>
      <c r="E32" s="42" t="s">
        <v>47</v>
      </c>
      <c r="F32" s="97">
        <f>ROUND(SUM(BG80:BG105), 2)</f>
        <v>0</v>
      </c>
      <c r="I32" s="98">
        <v>0.21</v>
      </c>
      <c r="J32" s="97">
        <v>0</v>
      </c>
      <c r="K32" s="39"/>
    </row>
    <row r="33" spans="2:11" s="1" customFormat="1" ht="14.45" hidden="1" customHeight="1">
      <c r="B33" s="36"/>
      <c r="E33" s="42" t="s">
        <v>48</v>
      </c>
      <c r="F33" s="97">
        <f>ROUND(SUM(BH80:BH105), 2)</f>
        <v>0</v>
      </c>
      <c r="I33" s="98">
        <v>0.15</v>
      </c>
      <c r="J33" s="97">
        <v>0</v>
      </c>
      <c r="K33" s="39"/>
    </row>
    <row r="34" spans="2:11" s="1" customFormat="1" ht="14.45" hidden="1" customHeight="1">
      <c r="B34" s="36"/>
      <c r="E34" s="42" t="s">
        <v>49</v>
      </c>
      <c r="F34" s="97">
        <f>ROUND(SUM(BI80:BI105), 2)</f>
        <v>0</v>
      </c>
      <c r="I34" s="98">
        <v>0</v>
      </c>
      <c r="J34" s="97">
        <v>0</v>
      </c>
      <c r="K34" s="39"/>
    </row>
    <row r="35" spans="2:11" s="1" customFormat="1" ht="6.95" customHeight="1">
      <c r="B35" s="36"/>
      <c r="K35" s="39"/>
    </row>
    <row r="36" spans="2:11" s="1" customFormat="1" ht="25.35" customHeight="1">
      <c r="B36" s="36"/>
      <c r="C36" s="99"/>
      <c r="D36" s="100" t="s">
        <v>50</v>
      </c>
      <c r="E36" s="62"/>
      <c r="F36" s="62"/>
      <c r="G36" s="101" t="s">
        <v>51</v>
      </c>
      <c r="H36" s="102" t="s">
        <v>52</v>
      </c>
      <c r="I36" s="62"/>
      <c r="J36" s="103">
        <f>SUM(J27:J34)</f>
        <v>0</v>
      </c>
      <c r="K36" s="104"/>
    </row>
    <row r="37" spans="2:11" s="1" customFormat="1" ht="14.45" customHeight="1">
      <c r="B37" s="49"/>
      <c r="C37" s="50"/>
      <c r="D37" s="50"/>
      <c r="E37" s="50"/>
      <c r="F37" s="50"/>
      <c r="G37" s="50"/>
      <c r="H37" s="50"/>
      <c r="I37" s="50"/>
      <c r="J37" s="50"/>
      <c r="K37" s="51"/>
    </row>
    <row r="41" spans="2:11" s="1" customFormat="1" ht="6.95" customHeight="1">
      <c r="B41" s="52"/>
      <c r="C41" s="53"/>
      <c r="D41" s="53"/>
      <c r="E41" s="53"/>
      <c r="F41" s="53"/>
      <c r="G41" s="53"/>
      <c r="H41" s="53"/>
      <c r="I41" s="53"/>
      <c r="J41" s="53"/>
      <c r="K41" s="105"/>
    </row>
    <row r="42" spans="2:11" s="1" customFormat="1" ht="36.950000000000003" customHeight="1">
      <c r="B42" s="36"/>
      <c r="C42" s="27" t="s">
        <v>110</v>
      </c>
      <c r="K42" s="39"/>
    </row>
    <row r="43" spans="2:11" s="1" customFormat="1" ht="6.95" customHeight="1">
      <c r="B43" s="36"/>
      <c r="K43" s="39"/>
    </row>
    <row r="44" spans="2:11" s="1" customFormat="1" ht="14.45" customHeight="1">
      <c r="B44" s="36"/>
      <c r="C44" s="33" t="s">
        <v>17</v>
      </c>
      <c r="K44" s="39"/>
    </row>
    <row r="45" spans="2:11" s="1" customFormat="1" ht="16.5" customHeight="1">
      <c r="B45" s="36"/>
      <c r="E45" s="296" t="str">
        <f>E7</f>
        <v>Obnova Nolčova parku - revize</v>
      </c>
      <c r="F45" s="297"/>
      <c r="G45" s="297"/>
      <c r="H45" s="297"/>
      <c r="K45" s="39"/>
    </row>
    <row r="46" spans="2:11" s="1" customFormat="1" ht="14.45" customHeight="1">
      <c r="B46" s="36"/>
      <c r="C46" s="33" t="s">
        <v>108</v>
      </c>
      <c r="K46" s="39"/>
    </row>
    <row r="47" spans="2:11" s="1" customFormat="1" ht="17.25" customHeight="1">
      <c r="B47" s="36"/>
      <c r="E47" s="276" t="str">
        <f>E9</f>
        <v>D - Demolice</v>
      </c>
      <c r="F47" s="298"/>
      <c r="G47" s="298"/>
      <c r="H47" s="298"/>
      <c r="K47" s="39"/>
    </row>
    <row r="48" spans="2:11" s="1" customFormat="1" ht="6.95" customHeight="1">
      <c r="B48" s="36"/>
      <c r="K48" s="39"/>
    </row>
    <row r="49" spans="2:47" s="1" customFormat="1" ht="18" customHeight="1">
      <c r="B49" s="36"/>
      <c r="C49" s="33" t="s">
        <v>23</v>
      </c>
      <c r="F49" s="31" t="str">
        <f>F12</f>
        <v>k.ú.643777 Horní Počernice Praha 20</v>
      </c>
      <c r="I49" s="33" t="s">
        <v>25</v>
      </c>
      <c r="J49" s="58">
        <f>IF(J12="","",J12)</f>
        <v>44771</v>
      </c>
      <c r="K49" s="39"/>
    </row>
    <row r="50" spans="2:47" s="1" customFormat="1" ht="6.95" customHeight="1">
      <c r="B50" s="36"/>
      <c r="K50" s="39"/>
    </row>
    <row r="51" spans="2:47" s="1" customFormat="1" ht="15">
      <c r="B51" s="36"/>
      <c r="C51" s="33" t="s">
        <v>30</v>
      </c>
      <c r="F51" s="31" t="str">
        <f>E15</f>
        <v>Městská část Praha 20</v>
      </c>
      <c r="I51" s="33" t="s">
        <v>36</v>
      </c>
      <c r="J51" s="289" t="str">
        <f>E21</f>
        <v>terra florida v.o.s.</v>
      </c>
      <c r="K51" s="39"/>
    </row>
    <row r="52" spans="2:47" s="1" customFormat="1" ht="14.45" customHeight="1">
      <c r="B52" s="36"/>
      <c r="C52" s="33" t="s">
        <v>34</v>
      </c>
      <c r="F52" s="31" t="str">
        <f>IF(E18="","",E18)</f>
        <v xml:space="preserve"> </v>
      </c>
      <c r="J52" s="295"/>
      <c r="K52" s="39"/>
    </row>
    <row r="53" spans="2:47" s="1" customFormat="1" ht="10.35" customHeight="1">
      <c r="B53" s="36"/>
      <c r="K53" s="39"/>
    </row>
    <row r="54" spans="2:47" s="1" customFormat="1" ht="29.25" customHeight="1">
      <c r="B54" s="36"/>
      <c r="C54" s="106" t="s">
        <v>111</v>
      </c>
      <c r="D54" s="99"/>
      <c r="E54" s="99"/>
      <c r="F54" s="99"/>
      <c r="G54" s="99"/>
      <c r="H54" s="99"/>
      <c r="I54" s="99"/>
      <c r="J54" s="107" t="s">
        <v>112</v>
      </c>
      <c r="K54" s="108"/>
    </row>
    <row r="55" spans="2:47" s="1" customFormat="1" ht="10.35" customHeight="1">
      <c r="B55" s="36"/>
      <c r="K55" s="39"/>
    </row>
    <row r="56" spans="2:47" s="1" customFormat="1" ht="29.25" customHeight="1">
      <c r="B56" s="36"/>
      <c r="C56" s="109" t="s">
        <v>113</v>
      </c>
      <c r="J56" s="96">
        <f>J80</f>
        <v>0</v>
      </c>
      <c r="K56" s="39"/>
      <c r="AU56" s="22" t="s">
        <v>114</v>
      </c>
    </row>
    <row r="57" spans="2:47" s="7" customFormat="1" ht="24.95" customHeight="1">
      <c r="B57" s="110"/>
      <c r="D57" s="111" t="s">
        <v>115</v>
      </c>
      <c r="E57" s="112"/>
      <c r="F57" s="112"/>
      <c r="G57" s="112"/>
      <c r="H57" s="112"/>
      <c r="I57" s="112"/>
      <c r="J57" s="113">
        <f>J81</f>
        <v>0</v>
      </c>
      <c r="K57" s="114"/>
    </row>
    <row r="58" spans="2:47" s="8" customFormat="1" ht="19.899999999999999" customHeight="1">
      <c r="B58" s="115"/>
      <c r="D58" s="116" t="s">
        <v>116</v>
      </c>
      <c r="E58" s="117"/>
      <c r="F58" s="117"/>
      <c r="G58" s="117"/>
      <c r="H58" s="117"/>
      <c r="I58" s="117"/>
      <c r="J58" s="118">
        <f>J82</f>
        <v>0</v>
      </c>
      <c r="K58" s="119"/>
    </row>
    <row r="59" spans="2:47" s="8" customFormat="1" ht="19.899999999999999" customHeight="1">
      <c r="B59" s="115"/>
      <c r="D59" s="116" t="s">
        <v>121</v>
      </c>
      <c r="E59" s="117"/>
      <c r="F59" s="117"/>
      <c r="G59" s="117"/>
      <c r="H59" s="117"/>
      <c r="I59" s="117"/>
      <c r="J59" s="118">
        <f>J85</f>
        <v>0</v>
      </c>
      <c r="K59" s="119"/>
    </row>
    <row r="60" spans="2:47" s="8" customFormat="1" ht="19.899999999999999" customHeight="1">
      <c r="B60" s="115"/>
      <c r="D60" s="116" t="s">
        <v>1123</v>
      </c>
      <c r="E60" s="117"/>
      <c r="F60" s="117"/>
      <c r="G60" s="117"/>
      <c r="H60" s="117"/>
      <c r="I60" s="117"/>
      <c r="J60" s="118">
        <f>J101</f>
        <v>0</v>
      </c>
      <c r="K60" s="119"/>
    </row>
    <row r="61" spans="2:47" s="1" customFormat="1" ht="21.75" customHeight="1">
      <c r="B61" s="36"/>
      <c r="K61" s="39"/>
    </row>
    <row r="62" spans="2:47" s="1" customFormat="1" ht="6.95" customHeight="1">
      <c r="B62" s="49"/>
      <c r="C62" s="50"/>
      <c r="D62" s="50"/>
      <c r="E62" s="50"/>
      <c r="F62" s="50"/>
      <c r="G62" s="50"/>
      <c r="H62" s="50"/>
      <c r="I62" s="50"/>
      <c r="J62" s="50"/>
      <c r="K62" s="51"/>
    </row>
    <row r="66" spans="2:63" s="1" customFormat="1" ht="6.95" customHeight="1"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36"/>
    </row>
    <row r="67" spans="2:63" s="1" customFormat="1" ht="36.950000000000003" customHeight="1">
      <c r="B67" s="36"/>
      <c r="C67" s="27" t="s">
        <v>127</v>
      </c>
      <c r="L67" s="36"/>
    </row>
    <row r="68" spans="2:63" s="1" customFormat="1" ht="6.95" customHeight="1">
      <c r="B68" s="36"/>
      <c r="L68" s="36"/>
    </row>
    <row r="69" spans="2:63" s="1" customFormat="1" ht="14.45" customHeight="1">
      <c r="B69" s="36"/>
      <c r="C69" s="33" t="s">
        <v>17</v>
      </c>
      <c r="L69" s="36"/>
    </row>
    <row r="70" spans="2:63" s="1" customFormat="1" ht="16.5" customHeight="1">
      <c r="B70" s="36"/>
      <c r="E70" s="296" t="str">
        <f>E7</f>
        <v>Obnova Nolčova parku - revize</v>
      </c>
      <c r="F70" s="297"/>
      <c r="G70" s="297"/>
      <c r="H70" s="297"/>
      <c r="L70" s="36"/>
    </row>
    <row r="71" spans="2:63" s="1" customFormat="1" ht="14.45" customHeight="1">
      <c r="B71" s="36"/>
      <c r="C71" s="33" t="s">
        <v>108</v>
      </c>
      <c r="L71" s="36"/>
    </row>
    <row r="72" spans="2:63" s="1" customFormat="1" ht="17.25" customHeight="1">
      <c r="B72" s="36"/>
      <c r="E72" s="276" t="str">
        <f>E9</f>
        <v>D - Demolice</v>
      </c>
      <c r="F72" s="298"/>
      <c r="G72" s="298"/>
      <c r="H72" s="298"/>
      <c r="L72" s="36"/>
    </row>
    <row r="73" spans="2:63" s="1" customFormat="1" ht="6.95" customHeight="1">
      <c r="B73" s="36"/>
      <c r="L73" s="36"/>
    </row>
    <row r="74" spans="2:63" s="1" customFormat="1" ht="18" customHeight="1">
      <c r="B74" s="36"/>
      <c r="C74" s="33" t="s">
        <v>23</v>
      </c>
      <c r="F74" s="31" t="str">
        <f>F12</f>
        <v>k.ú.643777 Horní Počernice Praha 20</v>
      </c>
      <c r="I74" s="33" t="s">
        <v>25</v>
      </c>
      <c r="J74" s="58">
        <f>IF(J12="","",J12)</f>
        <v>44771</v>
      </c>
      <c r="L74" s="36"/>
    </row>
    <row r="75" spans="2:63" s="1" customFormat="1" ht="6.95" customHeight="1">
      <c r="B75" s="36"/>
      <c r="L75" s="36"/>
    </row>
    <row r="76" spans="2:63" s="1" customFormat="1" ht="15">
      <c r="B76" s="36"/>
      <c r="C76" s="33" t="s">
        <v>30</v>
      </c>
      <c r="F76" s="31" t="str">
        <f>E15</f>
        <v>Městská část Praha 20</v>
      </c>
      <c r="I76" s="33" t="s">
        <v>36</v>
      </c>
      <c r="J76" s="31" t="str">
        <f>E21</f>
        <v>terra florida v.o.s.</v>
      </c>
      <c r="L76" s="36"/>
    </row>
    <row r="77" spans="2:63" s="1" customFormat="1" ht="14.45" customHeight="1">
      <c r="B77" s="36"/>
      <c r="C77" s="33" t="s">
        <v>34</v>
      </c>
      <c r="F77" s="31" t="str">
        <f>IF(E18="","",E18)</f>
        <v xml:space="preserve"> </v>
      </c>
      <c r="L77" s="36"/>
    </row>
    <row r="78" spans="2:63" s="1" customFormat="1" ht="10.35" customHeight="1">
      <c r="B78" s="36"/>
      <c r="L78" s="36"/>
    </row>
    <row r="79" spans="2:63" s="9" customFormat="1" ht="29.25" customHeight="1">
      <c r="B79" s="120"/>
      <c r="C79" s="121" t="s">
        <v>128</v>
      </c>
      <c r="D79" s="122" t="s">
        <v>59</v>
      </c>
      <c r="E79" s="122" t="s">
        <v>55</v>
      </c>
      <c r="F79" s="122" t="s">
        <v>129</v>
      </c>
      <c r="G79" s="122" t="s">
        <v>130</v>
      </c>
      <c r="H79" s="122" t="s">
        <v>131</v>
      </c>
      <c r="I79" s="122" t="s">
        <v>132</v>
      </c>
      <c r="J79" s="122" t="s">
        <v>112</v>
      </c>
      <c r="K79" s="123" t="s">
        <v>133</v>
      </c>
      <c r="L79" s="120"/>
      <c r="M79" s="64" t="s">
        <v>134</v>
      </c>
      <c r="N79" s="65" t="s">
        <v>44</v>
      </c>
      <c r="O79" s="65" t="s">
        <v>135</v>
      </c>
      <c r="P79" s="65" t="s">
        <v>136</v>
      </c>
      <c r="Q79" s="65" t="s">
        <v>137</v>
      </c>
      <c r="R79" s="65" t="s">
        <v>138</v>
      </c>
      <c r="S79" s="65" t="s">
        <v>139</v>
      </c>
      <c r="T79" s="66" t="s">
        <v>140</v>
      </c>
    </row>
    <row r="80" spans="2:63" s="1" customFormat="1" ht="29.25" customHeight="1">
      <c r="B80" s="36"/>
      <c r="C80" s="68" t="s">
        <v>113</v>
      </c>
      <c r="J80" s="124">
        <f>J81</f>
        <v>0</v>
      </c>
      <c r="L80" s="36"/>
      <c r="M80" s="67"/>
      <c r="N80" s="59"/>
      <c r="O80" s="59"/>
      <c r="P80" s="125">
        <f>P81</f>
        <v>12.891350000000001</v>
      </c>
      <c r="Q80" s="59"/>
      <c r="R80" s="125">
        <f>R81</f>
        <v>0</v>
      </c>
      <c r="S80" s="59"/>
      <c r="T80" s="126">
        <f>T81</f>
        <v>4.2736000000000001</v>
      </c>
      <c r="AT80" s="22" t="s">
        <v>73</v>
      </c>
      <c r="AU80" s="22" t="s">
        <v>114</v>
      </c>
      <c r="BK80" s="127">
        <f>BK81</f>
        <v>0</v>
      </c>
    </row>
    <row r="81" spans="2:65" s="10" customFormat="1" ht="37.35" customHeight="1">
      <c r="B81" s="128"/>
      <c r="D81" s="129" t="s">
        <v>73</v>
      </c>
      <c r="E81" s="130" t="s">
        <v>141</v>
      </c>
      <c r="F81" s="130" t="s">
        <v>142</v>
      </c>
      <c r="J81" s="131">
        <f>J82+J85+J101</f>
        <v>0</v>
      </c>
      <c r="L81" s="128"/>
      <c r="M81" s="132"/>
      <c r="P81" s="133">
        <f>P82+P85+P101</f>
        <v>12.891350000000001</v>
      </c>
      <c r="R81" s="133">
        <f>R82+R85+R101</f>
        <v>0</v>
      </c>
      <c r="T81" s="134">
        <f>T82+T85+T101</f>
        <v>4.2736000000000001</v>
      </c>
      <c r="AR81" s="129" t="s">
        <v>82</v>
      </c>
      <c r="AT81" s="135" t="s">
        <v>73</v>
      </c>
      <c r="AU81" s="135" t="s">
        <v>74</v>
      </c>
      <c r="AY81" s="129" t="s">
        <v>143</v>
      </c>
      <c r="BK81" s="136">
        <f>BK82+BK85+BK101</f>
        <v>0</v>
      </c>
    </row>
    <row r="82" spans="2:65" s="10" customFormat="1" ht="19.899999999999999" customHeight="1">
      <c r="B82" s="128"/>
      <c r="D82" s="129" t="s">
        <v>73</v>
      </c>
      <c r="E82" s="137" t="s">
        <v>82</v>
      </c>
      <c r="F82" s="137" t="s">
        <v>144</v>
      </c>
      <c r="J82" s="138">
        <f>J83</f>
        <v>0</v>
      </c>
      <c r="L82" s="128"/>
      <c r="M82" s="132"/>
      <c r="P82" s="133">
        <f>SUM(P83:P84)</f>
        <v>0.131328</v>
      </c>
      <c r="R82" s="133">
        <f>SUM(R83:R84)</f>
        <v>0</v>
      </c>
      <c r="T82" s="134">
        <f>SUM(T83:T84)</f>
        <v>0</v>
      </c>
      <c r="AR82" s="129" t="s">
        <v>82</v>
      </c>
      <c r="AT82" s="135" t="s">
        <v>73</v>
      </c>
      <c r="AU82" s="135" t="s">
        <v>82</v>
      </c>
      <c r="AY82" s="129" t="s">
        <v>143</v>
      </c>
      <c r="BK82" s="136">
        <f>SUM(BK83:BK84)</f>
        <v>0</v>
      </c>
    </row>
    <row r="83" spans="2:65" s="1" customFormat="1" ht="25.5" customHeight="1">
      <c r="B83" s="139"/>
      <c r="C83" s="140" t="s">
        <v>82</v>
      </c>
      <c r="D83" s="140" t="s">
        <v>146</v>
      </c>
      <c r="E83" s="141" t="s">
        <v>1124</v>
      </c>
      <c r="F83" s="142" t="s">
        <v>1125</v>
      </c>
      <c r="G83" s="143" t="s">
        <v>169</v>
      </c>
      <c r="H83" s="144">
        <v>0.108</v>
      </c>
      <c r="I83" s="145"/>
      <c r="J83" s="145">
        <v>0</v>
      </c>
      <c r="K83" s="142" t="s">
        <v>150</v>
      </c>
      <c r="L83" s="36"/>
      <c r="M83" s="146" t="s">
        <v>5</v>
      </c>
      <c r="N83" s="147" t="s">
        <v>45</v>
      </c>
      <c r="O83" s="148">
        <v>1.216</v>
      </c>
      <c r="P83" s="148">
        <f>O83*H83</f>
        <v>0.131328</v>
      </c>
      <c r="Q83" s="148">
        <v>0</v>
      </c>
      <c r="R83" s="148">
        <f>Q83*H83</f>
        <v>0</v>
      </c>
      <c r="S83" s="148">
        <v>0</v>
      </c>
      <c r="T83" s="149">
        <f>S83*H83</f>
        <v>0</v>
      </c>
      <c r="AR83" s="22" t="s">
        <v>151</v>
      </c>
      <c r="AT83" s="22" t="s">
        <v>146</v>
      </c>
      <c r="AU83" s="22" t="s">
        <v>84</v>
      </c>
      <c r="AY83" s="22" t="s">
        <v>143</v>
      </c>
      <c r="BE83" s="150">
        <f>IF(N83="základní",J83,0)</f>
        <v>0</v>
      </c>
      <c r="BF83" s="150">
        <f>IF(N83="snížená",J83,0)</f>
        <v>0</v>
      </c>
      <c r="BG83" s="150">
        <f>IF(N83="zákl. přenesená",J83,0)</f>
        <v>0</v>
      </c>
      <c r="BH83" s="150">
        <f>IF(N83="sníž. přenesená",J83,0)</f>
        <v>0</v>
      </c>
      <c r="BI83" s="150">
        <f>IF(N83="nulová",J83,0)</f>
        <v>0</v>
      </c>
      <c r="BJ83" s="22" t="s">
        <v>82</v>
      </c>
      <c r="BK83" s="150">
        <f>ROUND(I83*H83,2)</f>
        <v>0</v>
      </c>
      <c r="BL83" s="22" t="s">
        <v>151</v>
      </c>
      <c r="BM83" s="22" t="s">
        <v>1126</v>
      </c>
    </row>
    <row r="84" spans="2:65" s="12" customFormat="1">
      <c r="B84" s="157"/>
      <c r="D84" s="152" t="s">
        <v>154</v>
      </c>
      <c r="E84" s="158" t="s">
        <v>5</v>
      </c>
      <c r="F84" s="159" t="s">
        <v>1127</v>
      </c>
      <c r="H84" s="160">
        <v>0.108</v>
      </c>
      <c r="L84" s="157"/>
      <c r="M84" s="161"/>
      <c r="T84" s="162"/>
      <c r="AT84" s="158" t="s">
        <v>154</v>
      </c>
      <c r="AU84" s="158" t="s">
        <v>84</v>
      </c>
      <c r="AV84" s="12" t="s">
        <v>84</v>
      </c>
      <c r="AW84" s="12" t="s">
        <v>38</v>
      </c>
      <c r="AX84" s="12" t="s">
        <v>82</v>
      </c>
      <c r="AY84" s="158" t="s">
        <v>143</v>
      </c>
    </row>
    <row r="85" spans="2:65" s="10" customFormat="1" ht="29.85" customHeight="1">
      <c r="B85" s="128"/>
      <c r="D85" s="129" t="s">
        <v>73</v>
      </c>
      <c r="E85" s="137" t="s">
        <v>201</v>
      </c>
      <c r="F85" s="137" t="s">
        <v>319</v>
      </c>
      <c r="J85" s="138">
        <f>J86+J100</f>
        <v>0</v>
      </c>
      <c r="L85" s="128"/>
      <c r="M85" s="132"/>
      <c r="P85" s="133">
        <f>SUM(P86:P100)</f>
        <v>10.839476000000001</v>
      </c>
      <c r="R85" s="133">
        <f>SUM(R86:R100)</f>
        <v>0</v>
      </c>
      <c r="T85" s="134">
        <f>SUM(T86:T100)</f>
        <v>4.2736000000000001</v>
      </c>
      <c r="AR85" s="129" t="s">
        <v>82</v>
      </c>
      <c r="AT85" s="135" t="s">
        <v>73</v>
      </c>
      <c r="AU85" s="135" t="s">
        <v>82</v>
      </c>
      <c r="AY85" s="129" t="s">
        <v>143</v>
      </c>
      <c r="BK85" s="136">
        <f>SUM(BK86:BK100)</f>
        <v>0</v>
      </c>
    </row>
    <row r="86" spans="2:65" s="1" customFormat="1" ht="16.5" customHeight="1">
      <c r="B86" s="139"/>
      <c r="C86" s="140" t="s">
        <v>84</v>
      </c>
      <c r="D86" s="140" t="s">
        <v>146</v>
      </c>
      <c r="E86" s="141" t="s">
        <v>1128</v>
      </c>
      <c r="F86" s="142" t="s">
        <v>1129</v>
      </c>
      <c r="G86" s="143" t="s">
        <v>169</v>
      </c>
      <c r="H86" s="144">
        <v>0.628</v>
      </c>
      <c r="I86" s="145"/>
      <c r="J86" s="145">
        <v>0</v>
      </c>
      <c r="K86" s="142" t="s">
        <v>150</v>
      </c>
      <c r="L86" s="36"/>
      <c r="M86" s="146" t="s">
        <v>5</v>
      </c>
      <c r="N86" s="147" t="s">
        <v>45</v>
      </c>
      <c r="O86" s="148">
        <v>9.6170000000000009</v>
      </c>
      <c r="P86" s="148">
        <f>O86*H86</f>
        <v>6.0394760000000005</v>
      </c>
      <c r="Q86" s="148">
        <v>0</v>
      </c>
      <c r="R86" s="148">
        <f>Q86*H86</f>
        <v>0</v>
      </c>
      <c r="S86" s="148">
        <v>2.2000000000000002</v>
      </c>
      <c r="T86" s="149">
        <f>S86*H86</f>
        <v>1.3816000000000002</v>
      </c>
      <c r="AR86" s="22" t="s">
        <v>151</v>
      </c>
      <c r="AT86" s="22" t="s">
        <v>146</v>
      </c>
      <c r="AU86" s="22" t="s">
        <v>84</v>
      </c>
      <c r="AY86" s="22" t="s">
        <v>143</v>
      </c>
      <c r="BE86" s="150">
        <f>IF(N86="základní",J86,0)</f>
        <v>0</v>
      </c>
      <c r="BF86" s="150">
        <f>IF(N86="snížená",J86,0)</f>
        <v>0</v>
      </c>
      <c r="BG86" s="150">
        <f>IF(N86="zákl. přenesená",J86,0)</f>
        <v>0</v>
      </c>
      <c r="BH86" s="150">
        <f>IF(N86="sníž. přenesená",J86,0)</f>
        <v>0</v>
      </c>
      <c r="BI86" s="150">
        <f>IF(N86="nulová",J86,0)</f>
        <v>0</v>
      </c>
      <c r="BJ86" s="22" t="s">
        <v>82</v>
      </c>
      <c r="BK86" s="150">
        <f>ROUND(I86*H86,2)</f>
        <v>0</v>
      </c>
      <c r="BL86" s="22" t="s">
        <v>151</v>
      </c>
      <c r="BM86" s="22" t="s">
        <v>1130</v>
      </c>
    </row>
    <row r="87" spans="2:65" s="11" customFormat="1">
      <c r="B87" s="151"/>
      <c r="D87" s="152" t="s">
        <v>154</v>
      </c>
      <c r="E87" s="153" t="s">
        <v>5</v>
      </c>
      <c r="F87" s="154" t="s">
        <v>1131</v>
      </c>
      <c r="H87" s="153" t="s">
        <v>5</v>
      </c>
      <c r="L87" s="151"/>
      <c r="M87" s="155"/>
      <c r="T87" s="156"/>
      <c r="AT87" s="153" t="s">
        <v>154</v>
      </c>
      <c r="AU87" s="153" t="s">
        <v>84</v>
      </c>
      <c r="AV87" s="11" t="s">
        <v>82</v>
      </c>
      <c r="AW87" s="11" t="s">
        <v>38</v>
      </c>
      <c r="AX87" s="11" t="s">
        <v>74</v>
      </c>
      <c r="AY87" s="153" t="s">
        <v>143</v>
      </c>
    </row>
    <row r="88" spans="2:65" s="12" customFormat="1">
      <c r="B88" s="157"/>
      <c r="D88" s="152" t="s">
        <v>154</v>
      </c>
      <c r="E88" s="158" t="s">
        <v>5</v>
      </c>
      <c r="F88" s="159" t="s">
        <v>1132</v>
      </c>
      <c r="H88" s="160">
        <v>0.08</v>
      </c>
      <c r="L88" s="157"/>
      <c r="M88" s="161"/>
      <c r="T88" s="162"/>
      <c r="AT88" s="158" t="s">
        <v>154</v>
      </c>
      <c r="AU88" s="158" t="s">
        <v>84</v>
      </c>
      <c r="AV88" s="12" t="s">
        <v>84</v>
      </c>
      <c r="AW88" s="12" t="s">
        <v>38</v>
      </c>
      <c r="AX88" s="12" t="s">
        <v>74</v>
      </c>
      <c r="AY88" s="158" t="s">
        <v>143</v>
      </c>
    </row>
    <row r="89" spans="2:65" s="11" customFormat="1">
      <c r="B89" s="151"/>
      <c r="D89" s="152" t="s">
        <v>154</v>
      </c>
      <c r="E89" s="153" t="s">
        <v>5</v>
      </c>
      <c r="F89" s="154" t="s">
        <v>1133</v>
      </c>
      <c r="H89" s="153" t="s">
        <v>5</v>
      </c>
      <c r="L89" s="151"/>
      <c r="M89" s="155"/>
      <c r="T89" s="156"/>
      <c r="AT89" s="153" t="s">
        <v>154</v>
      </c>
      <c r="AU89" s="153" t="s">
        <v>84</v>
      </c>
      <c r="AV89" s="11" t="s">
        <v>82</v>
      </c>
      <c r="AW89" s="11" t="s">
        <v>38</v>
      </c>
      <c r="AX89" s="11" t="s">
        <v>74</v>
      </c>
      <c r="AY89" s="153" t="s">
        <v>143</v>
      </c>
    </row>
    <row r="90" spans="2:65" s="12" customFormat="1">
      <c r="B90" s="157"/>
      <c r="D90" s="152" t="s">
        <v>154</v>
      </c>
      <c r="E90" s="158" t="s">
        <v>5</v>
      </c>
      <c r="F90" s="159" t="s">
        <v>1134</v>
      </c>
      <c r="H90" s="160">
        <v>4.2000000000000003E-2</v>
      </c>
      <c r="L90" s="157"/>
      <c r="M90" s="161"/>
      <c r="T90" s="162"/>
      <c r="AT90" s="158" t="s">
        <v>154</v>
      </c>
      <c r="AU90" s="158" t="s">
        <v>84</v>
      </c>
      <c r="AV90" s="12" t="s">
        <v>84</v>
      </c>
      <c r="AW90" s="12" t="s">
        <v>38</v>
      </c>
      <c r="AX90" s="12" t="s">
        <v>74</v>
      </c>
      <c r="AY90" s="158" t="s">
        <v>143</v>
      </c>
    </row>
    <row r="91" spans="2:65" s="11" customFormat="1">
      <c r="B91" s="151"/>
      <c r="D91" s="152" t="s">
        <v>154</v>
      </c>
      <c r="E91" s="153" t="s">
        <v>5</v>
      </c>
      <c r="F91" s="154" t="s">
        <v>1135</v>
      </c>
      <c r="H91" s="153" t="s">
        <v>5</v>
      </c>
      <c r="L91" s="151"/>
      <c r="M91" s="155"/>
      <c r="T91" s="156"/>
      <c r="AT91" s="153" t="s">
        <v>154</v>
      </c>
      <c r="AU91" s="153" t="s">
        <v>84</v>
      </c>
      <c r="AV91" s="11" t="s">
        <v>82</v>
      </c>
      <c r="AW91" s="11" t="s">
        <v>38</v>
      </c>
      <c r="AX91" s="11" t="s">
        <v>74</v>
      </c>
      <c r="AY91" s="153" t="s">
        <v>143</v>
      </c>
    </row>
    <row r="92" spans="2:65" s="12" customFormat="1">
      <c r="B92" s="157"/>
      <c r="D92" s="152" t="s">
        <v>154</v>
      </c>
      <c r="E92" s="158" t="s">
        <v>5</v>
      </c>
      <c r="F92" s="159" t="s">
        <v>1136</v>
      </c>
      <c r="H92" s="160">
        <v>0.05</v>
      </c>
      <c r="L92" s="157"/>
      <c r="M92" s="161"/>
      <c r="T92" s="162"/>
      <c r="AT92" s="158" t="s">
        <v>154</v>
      </c>
      <c r="AU92" s="158" t="s">
        <v>84</v>
      </c>
      <c r="AV92" s="12" t="s">
        <v>84</v>
      </c>
      <c r="AW92" s="12" t="s">
        <v>38</v>
      </c>
      <c r="AX92" s="12" t="s">
        <v>74</v>
      </c>
      <c r="AY92" s="158" t="s">
        <v>143</v>
      </c>
    </row>
    <row r="93" spans="2:65" s="11" customFormat="1">
      <c r="B93" s="151"/>
      <c r="D93" s="152" t="s">
        <v>154</v>
      </c>
      <c r="E93" s="153" t="s">
        <v>5</v>
      </c>
      <c r="F93" s="154" t="s">
        <v>1137</v>
      </c>
      <c r="H93" s="153" t="s">
        <v>5</v>
      </c>
      <c r="L93" s="151"/>
      <c r="M93" s="155"/>
      <c r="T93" s="156"/>
      <c r="AT93" s="153" t="s">
        <v>154</v>
      </c>
      <c r="AU93" s="153" t="s">
        <v>84</v>
      </c>
      <c r="AV93" s="11" t="s">
        <v>82</v>
      </c>
      <c r="AW93" s="11" t="s">
        <v>38</v>
      </c>
      <c r="AX93" s="11" t="s">
        <v>74</v>
      </c>
      <c r="AY93" s="153" t="s">
        <v>143</v>
      </c>
    </row>
    <row r="94" spans="2:65" s="12" customFormat="1">
      <c r="B94" s="157"/>
      <c r="D94" s="152" t="s">
        <v>154</v>
      </c>
      <c r="E94" s="158" t="s">
        <v>5</v>
      </c>
      <c r="F94" s="159" t="s">
        <v>1138</v>
      </c>
      <c r="H94" s="160">
        <v>0.218</v>
      </c>
      <c r="L94" s="157"/>
      <c r="M94" s="161"/>
      <c r="T94" s="162"/>
      <c r="AT94" s="158" t="s">
        <v>154</v>
      </c>
      <c r="AU94" s="158" t="s">
        <v>84</v>
      </c>
      <c r="AV94" s="12" t="s">
        <v>84</v>
      </c>
      <c r="AW94" s="12" t="s">
        <v>38</v>
      </c>
      <c r="AX94" s="12" t="s">
        <v>74</v>
      </c>
      <c r="AY94" s="158" t="s">
        <v>143</v>
      </c>
    </row>
    <row r="95" spans="2:65" s="11" customFormat="1">
      <c r="B95" s="151"/>
      <c r="D95" s="152" t="s">
        <v>154</v>
      </c>
      <c r="E95" s="153" t="s">
        <v>5</v>
      </c>
      <c r="F95" s="154" t="s">
        <v>1139</v>
      </c>
      <c r="H95" s="153" t="s">
        <v>5</v>
      </c>
      <c r="L95" s="151"/>
      <c r="M95" s="155"/>
      <c r="T95" s="156"/>
      <c r="AT95" s="153" t="s">
        <v>154</v>
      </c>
      <c r="AU95" s="153" t="s">
        <v>84</v>
      </c>
      <c r="AV95" s="11" t="s">
        <v>82</v>
      </c>
      <c r="AW95" s="11" t="s">
        <v>38</v>
      </c>
      <c r="AX95" s="11" t="s">
        <v>74</v>
      </c>
      <c r="AY95" s="153" t="s">
        <v>143</v>
      </c>
    </row>
    <row r="96" spans="2:65" s="12" customFormat="1">
      <c r="B96" s="157"/>
      <c r="D96" s="152" t="s">
        <v>154</v>
      </c>
      <c r="E96" s="158" t="s">
        <v>5</v>
      </c>
      <c r="F96" s="159" t="s">
        <v>1140</v>
      </c>
      <c r="H96" s="160">
        <v>0.113</v>
      </c>
      <c r="L96" s="157"/>
      <c r="M96" s="161"/>
      <c r="T96" s="162"/>
      <c r="AT96" s="158" t="s">
        <v>154</v>
      </c>
      <c r="AU96" s="158" t="s">
        <v>84</v>
      </c>
      <c r="AV96" s="12" t="s">
        <v>84</v>
      </c>
      <c r="AW96" s="12" t="s">
        <v>38</v>
      </c>
      <c r="AX96" s="12" t="s">
        <v>74</v>
      </c>
      <c r="AY96" s="158" t="s">
        <v>143</v>
      </c>
    </row>
    <row r="97" spans="2:65" s="11" customFormat="1">
      <c r="B97" s="151"/>
      <c r="D97" s="152" t="s">
        <v>154</v>
      </c>
      <c r="E97" s="153" t="s">
        <v>5</v>
      </c>
      <c r="F97" s="154" t="s">
        <v>1141</v>
      </c>
      <c r="H97" s="153" t="s">
        <v>5</v>
      </c>
      <c r="L97" s="151"/>
      <c r="M97" s="155"/>
      <c r="T97" s="156"/>
      <c r="AT97" s="153" t="s">
        <v>154</v>
      </c>
      <c r="AU97" s="153" t="s">
        <v>84</v>
      </c>
      <c r="AV97" s="11" t="s">
        <v>82</v>
      </c>
      <c r="AW97" s="11" t="s">
        <v>38</v>
      </c>
      <c r="AX97" s="11" t="s">
        <v>74</v>
      </c>
      <c r="AY97" s="153" t="s">
        <v>143</v>
      </c>
    </row>
    <row r="98" spans="2:65" s="12" customFormat="1">
      <c r="B98" s="157"/>
      <c r="D98" s="152" t="s">
        <v>154</v>
      </c>
      <c r="E98" s="158" t="s">
        <v>5</v>
      </c>
      <c r="F98" s="159" t="s">
        <v>1142</v>
      </c>
      <c r="H98" s="160">
        <v>0.125</v>
      </c>
      <c r="L98" s="157"/>
      <c r="M98" s="161"/>
      <c r="T98" s="162"/>
      <c r="AT98" s="158" t="s">
        <v>154</v>
      </c>
      <c r="AU98" s="158" t="s">
        <v>84</v>
      </c>
      <c r="AV98" s="12" t="s">
        <v>84</v>
      </c>
      <c r="AW98" s="12" t="s">
        <v>38</v>
      </c>
      <c r="AX98" s="12" t="s">
        <v>74</v>
      </c>
      <c r="AY98" s="158" t="s">
        <v>143</v>
      </c>
    </row>
    <row r="99" spans="2:65" s="13" customFormat="1">
      <c r="B99" s="163"/>
      <c r="D99" s="152" t="s">
        <v>154</v>
      </c>
      <c r="E99" s="164" t="s">
        <v>5</v>
      </c>
      <c r="F99" s="165" t="s">
        <v>194</v>
      </c>
      <c r="H99" s="166">
        <v>0.628</v>
      </c>
      <c r="L99" s="163"/>
      <c r="M99" s="167"/>
      <c r="T99" s="168"/>
      <c r="AT99" s="164" t="s">
        <v>154</v>
      </c>
      <c r="AU99" s="164" t="s">
        <v>84</v>
      </c>
      <c r="AV99" s="13" t="s">
        <v>151</v>
      </c>
      <c r="AW99" s="13" t="s">
        <v>38</v>
      </c>
      <c r="AX99" s="13" t="s">
        <v>82</v>
      </c>
      <c r="AY99" s="164" t="s">
        <v>143</v>
      </c>
    </row>
    <row r="100" spans="2:65" s="1" customFormat="1" ht="16.5" customHeight="1">
      <c r="B100" s="139"/>
      <c r="C100" s="140" t="s">
        <v>152</v>
      </c>
      <c r="D100" s="140" t="s">
        <v>146</v>
      </c>
      <c r="E100" s="141" t="s">
        <v>1143</v>
      </c>
      <c r="F100" s="142" t="s">
        <v>1144</v>
      </c>
      <c r="G100" s="143" t="s">
        <v>263</v>
      </c>
      <c r="H100" s="144">
        <v>6</v>
      </c>
      <c r="I100" s="145"/>
      <c r="J100" s="145">
        <v>0</v>
      </c>
      <c r="K100" s="142" t="s">
        <v>150</v>
      </c>
      <c r="L100" s="36"/>
      <c r="M100" s="146" t="s">
        <v>5</v>
      </c>
      <c r="N100" s="147" t="s">
        <v>45</v>
      </c>
      <c r="O100" s="148">
        <v>0.8</v>
      </c>
      <c r="P100" s="148">
        <f>O100*H100</f>
        <v>4.8000000000000007</v>
      </c>
      <c r="Q100" s="148">
        <v>0</v>
      </c>
      <c r="R100" s="148">
        <f>Q100*H100</f>
        <v>0</v>
      </c>
      <c r="S100" s="148">
        <v>0.48199999999999998</v>
      </c>
      <c r="T100" s="149">
        <f>S100*H100</f>
        <v>2.8919999999999999</v>
      </c>
      <c r="AR100" s="22" t="s">
        <v>151</v>
      </c>
      <c r="AT100" s="22" t="s">
        <v>146</v>
      </c>
      <c r="AU100" s="22" t="s">
        <v>84</v>
      </c>
      <c r="AY100" s="22" t="s">
        <v>143</v>
      </c>
      <c r="BE100" s="150">
        <f>IF(N100="základní",J100,0)</f>
        <v>0</v>
      </c>
      <c r="BF100" s="150">
        <f>IF(N100="snížená",J100,0)</f>
        <v>0</v>
      </c>
      <c r="BG100" s="150">
        <f>IF(N100="zákl. přenesená",J100,0)</f>
        <v>0</v>
      </c>
      <c r="BH100" s="150">
        <f>IF(N100="sníž. přenesená",J100,0)</f>
        <v>0</v>
      </c>
      <c r="BI100" s="150">
        <f>IF(N100="nulová",J100,0)</f>
        <v>0</v>
      </c>
      <c r="BJ100" s="22" t="s">
        <v>82</v>
      </c>
      <c r="BK100" s="150">
        <f>ROUND(I100*H100,2)</f>
        <v>0</v>
      </c>
      <c r="BL100" s="22" t="s">
        <v>151</v>
      </c>
      <c r="BM100" s="22" t="s">
        <v>1145</v>
      </c>
    </row>
    <row r="101" spans="2:65" s="10" customFormat="1" ht="29.85" customHeight="1">
      <c r="B101" s="128"/>
      <c r="D101" s="129" t="s">
        <v>73</v>
      </c>
      <c r="E101" s="137" t="s">
        <v>367</v>
      </c>
      <c r="F101" s="137" t="s">
        <v>368</v>
      </c>
      <c r="J101" s="138">
        <f>J102+J103+J105</f>
        <v>0</v>
      </c>
      <c r="L101" s="128"/>
      <c r="M101" s="132"/>
      <c r="P101" s="133">
        <f>SUM(P102:P105)</f>
        <v>1.9205460000000001</v>
      </c>
      <c r="R101" s="133">
        <f>SUM(R102:R105)</f>
        <v>0</v>
      </c>
      <c r="T101" s="134">
        <f>SUM(T102:T105)</f>
        <v>0</v>
      </c>
      <c r="AR101" s="129" t="s">
        <v>82</v>
      </c>
      <c r="AT101" s="135" t="s">
        <v>73</v>
      </c>
      <c r="AU101" s="135" t="s">
        <v>82</v>
      </c>
      <c r="AY101" s="129" t="s">
        <v>143</v>
      </c>
      <c r="BK101" s="136">
        <f>SUM(BK102:BK105)</f>
        <v>0</v>
      </c>
    </row>
    <row r="102" spans="2:65" s="1" customFormat="1" ht="25.5" customHeight="1">
      <c r="B102" s="139"/>
      <c r="C102" s="140" t="s">
        <v>151</v>
      </c>
      <c r="D102" s="140" t="s">
        <v>146</v>
      </c>
      <c r="E102" s="141" t="s">
        <v>1146</v>
      </c>
      <c r="F102" s="142" t="s">
        <v>1147</v>
      </c>
      <c r="G102" s="143" t="s">
        <v>227</v>
      </c>
      <c r="H102" s="144">
        <v>4.274</v>
      </c>
      <c r="I102" s="145"/>
      <c r="J102" s="145">
        <v>0</v>
      </c>
      <c r="K102" s="142" t="s">
        <v>150</v>
      </c>
      <c r="L102" s="36"/>
      <c r="M102" s="146" t="s">
        <v>5</v>
      </c>
      <c r="N102" s="147" t="s">
        <v>45</v>
      </c>
      <c r="O102" s="148">
        <v>0.255</v>
      </c>
      <c r="P102" s="148">
        <f>O102*H102</f>
        <v>1.0898700000000001</v>
      </c>
      <c r="Q102" s="148">
        <v>0</v>
      </c>
      <c r="R102" s="148">
        <f>Q102*H102</f>
        <v>0</v>
      </c>
      <c r="S102" s="148">
        <v>0</v>
      </c>
      <c r="T102" s="149">
        <f>S102*H102</f>
        <v>0</v>
      </c>
      <c r="AR102" s="22" t="s">
        <v>151</v>
      </c>
      <c r="AT102" s="22" t="s">
        <v>146</v>
      </c>
      <c r="AU102" s="22" t="s">
        <v>84</v>
      </c>
      <c r="AY102" s="22" t="s">
        <v>143</v>
      </c>
      <c r="BE102" s="150">
        <f>IF(N102="základní",J102,0)</f>
        <v>0</v>
      </c>
      <c r="BF102" s="150">
        <f>IF(N102="snížená",J102,0)</f>
        <v>0</v>
      </c>
      <c r="BG102" s="150">
        <f>IF(N102="zákl. přenesená",J102,0)</f>
        <v>0</v>
      </c>
      <c r="BH102" s="150">
        <f>IF(N102="sníž. přenesená",J102,0)</f>
        <v>0</v>
      </c>
      <c r="BI102" s="150">
        <f>IF(N102="nulová",J102,0)</f>
        <v>0</v>
      </c>
      <c r="BJ102" s="22" t="s">
        <v>82</v>
      </c>
      <c r="BK102" s="150">
        <f>ROUND(I102*H102,2)</f>
        <v>0</v>
      </c>
      <c r="BL102" s="22" t="s">
        <v>151</v>
      </c>
      <c r="BM102" s="22" t="s">
        <v>1148</v>
      </c>
    </row>
    <row r="103" spans="2:65" s="1" customFormat="1" ht="25.5" customHeight="1">
      <c r="B103" s="139"/>
      <c r="C103" s="140" t="s">
        <v>173</v>
      </c>
      <c r="D103" s="140" t="s">
        <v>146</v>
      </c>
      <c r="E103" s="141" t="s">
        <v>767</v>
      </c>
      <c r="F103" s="142" t="s">
        <v>1149</v>
      </c>
      <c r="G103" s="143" t="s">
        <v>227</v>
      </c>
      <c r="H103" s="144">
        <v>138.446</v>
      </c>
      <c r="I103" s="145"/>
      <c r="J103" s="145">
        <v>0</v>
      </c>
      <c r="K103" s="142" t="s">
        <v>150</v>
      </c>
      <c r="L103" s="36"/>
      <c r="M103" s="146" t="s">
        <v>5</v>
      </c>
      <c r="N103" s="147" t="s">
        <v>45</v>
      </c>
      <c r="O103" s="148">
        <v>6.0000000000000001E-3</v>
      </c>
      <c r="P103" s="148">
        <f>O103*H103</f>
        <v>0.83067599999999997</v>
      </c>
      <c r="Q103" s="148">
        <v>0</v>
      </c>
      <c r="R103" s="148">
        <f>Q103*H103</f>
        <v>0</v>
      </c>
      <c r="S103" s="148">
        <v>0</v>
      </c>
      <c r="T103" s="149">
        <f>S103*H103</f>
        <v>0</v>
      </c>
      <c r="AR103" s="22" t="s">
        <v>151</v>
      </c>
      <c r="AT103" s="22" t="s">
        <v>146</v>
      </c>
      <c r="AU103" s="22" t="s">
        <v>84</v>
      </c>
      <c r="AY103" s="22" t="s">
        <v>143</v>
      </c>
      <c r="BE103" s="150">
        <f>IF(N103="základní",J103,0)</f>
        <v>0</v>
      </c>
      <c r="BF103" s="150">
        <f>IF(N103="snížená",J103,0)</f>
        <v>0</v>
      </c>
      <c r="BG103" s="150">
        <f>IF(N103="zákl. přenesená",J103,0)</f>
        <v>0</v>
      </c>
      <c r="BH103" s="150">
        <f>IF(N103="sníž. přenesená",J103,0)</f>
        <v>0</v>
      </c>
      <c r="BI103" s="150">
        <f>IF(N103="nulová",J103,0)</f>
        <v>0</v>
      </c>
      <c r="BJ103" s="22" t="s">
        <v>82</v>
      </c>
      <c r="BK103" s="150">
        <f>ROUND(I103*H103,2)</f>
        <v>0</v>
      </c>
      <c r="BL103" s="22" t="s">
        <v>151</v>
      </c>
      <c r="BM103" s="22" t="s">
        <v>1150</v>
      </c>
    </row>
    <row r="104" spans="2:65" s="12" customFormat="1">
      <c r="B104" s="157"/>
      <c r="D104" s="152" t="s">
        <v>154</v>
      </c>
      <c r="E104" s="158" t="s">
        <v>5</v>
      </c>
      <c r="F104" s="159" t="s">
        <v>1151</v>
      </c>
      <c r="H104" s="160">
        <v>138.446</v>
      </c>
      <c r="L104" s="157"/>
      <c r="M104" s="161"/>
      <c r="T104" s="162"/>
      <c r="AT104" s="158" t="s">
        <v>154</v>
      </c>
      <c r="AU104" s="158" t="s">
        <v>84</v>
      </c>
      <c r="AV104" s="12" t="s">
        <v>84</v>
      </c>
      <c r="AW104" s="12" t="s">
        <v>38</v>
      </c>
      <c r="AX104" s="12" t="s">
        <v>82</v>
      </c>
      <c r="AY104" s="158" t="s">
        <v>143</v>
      </c>
    </row>
    <row r="105" spans="2:65" s="1" customFormat="1" ht="25.5" customHeight="1">
      <c r="B105" s="139"/>
      <c r="C105" s="140" t="s">
        <v>180</v>
      </c>
      <c r="D105" s="140" t="s">
        <v>146</v>
      </c>
      <c r="E105" s="141" t="s">
        <v>411</v>
      </c>
      <c r="F105" s="142" t="s">
        <v>412</v>
      </c>
      <c r="G105" s="143" t="s">
        <v>227</v>
      </c>
      <c r="H105" s="144">
        <v>4.274</v>
      </c>
      <c r="I105" s="145"/>
      <c r="J105" s="145">
        <v>0</v>
      </c>
      <c r="K105" s="142" t="s">
        <v>150</v>
      </c>
      <c r="L105" s="36"/>
      <c r="M105" s="146" t="s">
        <v>5</v>
      </c>
      <c r="N105" s="178" t="s">
        <v>45</v>
      </c>
      <c r="O105" s="179">
        <v>0</v>
      </c>
      <c r="P105" s="179">
        <f>O105*H105</f>
        <v>0</v>
      </c>
      <c r="Q105" s="179">
        <v>0</v>
      </c>
      <c r="R105" s="179">
        <f>Q105*H105</f>
        <v>0</v>
      </c>
      <c r="S105" s="179">
        <v>0</v>
      </c>
      <c r="T105" s="180">
        <f>S105*H105</f>
        <v>0</v>
      </c>
      <c r="AR105" s="22" t="s">
        <v>151</v>
      </c>
      <c r="AT105" s="22" t="s">
        <v>146</v>
      </c>
      <c r="AU105" s="22" t="s">
        <v>84</v>
      </c>
      <c r="AY105" s="22" t="s">
        <v>143</v>
      </c>
      <c r="BE105" s="150">
        <f>IF(N105="základní",J105,0)</f>
        <v>0</v>
      </c>
      <c r="BF105" s="150">
        <f>IF(N105="snížená",J105,0)</f>
        <v>0</v>
      </c>
      <c r="BG105" s="150">
        <f>IF(N105="zákl. přenesená",J105,0)</f>
        <v>0</v>
      </c>
      <c r="BH105" s="150">
        <f>IF(N105="sníž. přenesená",J105,0)</f>
        <v>0</v>
      </c>
      <c r="BI105" s="150">
        <f>IF(N105="nulová",J105,0)</f>
        <v>0</v>
      </c>
      <c r="BJ105" s="22" t="s">
        <v>82</v>
      </c>
      <c r="BK105" s="150">
        <f>ROUND(I105*H105,2)</f>
        <v>0</v>
      </c>
      <c r="BL105" s="22" t="s">
        <v>151</v>
      </c>
      <c r="BM105" s="22" t="s">
        <v>1152</v>
      </c>
    </row>
    <row r="106" spans="2:65" s="1" customFormat="1" ht="6.95" customHeight="1"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36"/>
    </row>
  </sheetData>
  <autoFilter ref="C79:K105" xr:uid="{00000000-0009-0000-0000-000007000000}"/>
  <mergeCells count="10">
    <mergeCell ref="J51:J52"/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700-000000000000}"/>
    <hyperlink ref="G1:H1" location="C54" display="2) Rekapitulace" xr:uid="{00000000-0004-0000-0700-000001000000}"/>
    <hyperlink ref="J1" location="C79" display="3) Soupis prací" xr:uid="{00000000-0004-0000-0700-000002000000}"/>
    <hyperlink ref="L1:V1" location="'Rekapitulace stavby'!C2" display="Rekapitulace stavby" xr:uid="{00000000-0004-0000-0700-000003000000}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R88"/>
  <sheetViews>
    <sheetView showGridLines="0" workbookViewId="0">
      <pane ySplit="1" topLeftCell="A67" activePane="bottomLeft" state="frozen"/>
      <selection pane="bottomLeft" activeCell="X89" sqref="X8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6"/>
      <c r="C1" s="16"/>
      <c r="D1" s="17" t="s">
        <v>1</v>
      </c>
      <c r="E1" s="16"/>
      <c r="F1" s="90" t="s">
        <v>102</v>
      </c>
      <c r="G1" s="299" t="s">
        <v>103</v>
      </c>
      <c r="H1" s="299"/>
      <c r="I1" s="16"/>
      <c r="J1" s="90" t="s">
        <v>104</v>
      </c>
      <c r="K1" s="17" t="s">
        <v>105</v>
      </c>
      <c r="L1" s="90" t="s">
        <v>106</v>
      </c>
      <c r="M1" s="90"/>
      <c r="N1" s="90"/>
      <c r="O1" s="90"/>
      <c r="P1" s="90"/>
      <c r="Q1" s="90"/>
      <c r="R1" s="90"/>
      <c r="S1" s="90"/>
      <c r="T1" s="90"/>
      <c r="U1" s="91"/>
      <c r="V1" s="9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287" t="s">
        <v>8</v>
      </c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22" t="s">
        <v>101</v>
      </c>
    </row>
    <row r="3" spans="1:70" ht="6.95" customHeight="1">
      <c r="B3" s="23"/>
      <c r="C3" s="24"/>
      <c r="D3" s="24"/>
      <c r="E3" s="24"/>
      <c r="F3" s="24"/>
      <c r="G3" s="24"/>
      <c r="H3" s="24"/>
      <c r="I3" s="24"/>
      <c r="J3" s="24"/>
      <c r="K3" s="25"/>
      <c r="AT3" s="22" t="s">
        <v>84</v>
      </c>
    </row>
    <row r="4" spans="1:70" ht="36.950000000000003" customHeight="1">
      <c r="B4" s="26"/>
      <c r="D4" s="27" t="s">
        <v>107</v>
      </c>
      <c r="K4" s="28"/>
      <c r="M4" s="29" t="s">
        <v>13</v>
      </c>
      <c r="AT4" s="22" t="s">
        <v>6</v>
      </c>
    </row>
    <row r="5" spans="1:70" ht="6.95" customHeight="1">
      <c r="B5" s="26"/>
      <c r="K5" s="28"/>
    </row>
    <row r="6" spans="1:70" ht="15">
      <c r="B6" s="26"/>
      <c r="D6" s="33" t="s">
        <v>17</v>
      </c>
      <c r="K6" s="28"/>
    </row>
    <row r="7" spans="1:70" ht="16.5" customHeight="1">
      <c r="B7" s="26"/>
      <c r="E7" s="296" t="str">
        <f>'Rekapitulace stavby'!K6</f>
        <v>Obnova Nolčova parku - revize</v>
      </c>
      <c r="F7" s="297"/>
      <c r="G7" s="297"/>
      <c r="H7" s="297"/>
      <c r="K7" s="28"/>
    </row>
    <row r="8" spans="1:70" s="1" customFormat="1" ht="15">
      <c r="B8" s="36"/>
      <c r="D8" s="33" t="s">
        <v>108</v>
      </c>
      <c r="K8" s="39"/>
    </row>
    <row r="9" spans="1:70" s="1" customFormat="1" ht="36.950000000000003" customHeight="1">
      <c r="B9" s="36"/>
      <c r="E9" s="276" t="s">
        <v>1153</v>
      </c>
      <c r="F9" s="298"/>
      <c r="G9" s="298"/>
      <c r="H9" s="298"/>
      <c r="K9" s="39"/>
    </row>
    <row r="10" spans="1:70" s="1" customFormat="1">
      <c r="B10" s="36"/>
      <c r="K10" s="39"/>
    </row>
    <row r="11" spans="1:70" s="1" customFormat="1" ht="14.45" customHeight="1">
      <c r="B11" s="36"/>
      <c r="D11" s="33" t="s">
        <v>19</v>
      </c>
      <c r="F11" s="31" t="s">
        <v>20</v>
      </c>
      <c r="I11" s="33" t="s">
        <v>21</v>
      </c>
      <c r="J11" s="31" t="s">
        <v>5</v>
      </c>
      <c r="K11" s="39"/>
    </row>
    <row r="12" spans="1:70" s="1" customFormat="1" ht="14.45" customHeight="1">
      <c r="B12" s="36"/>
      <c r="D12" s="33" t="s">
        <v>23</v>
      </c>
      <c r="F12" s="31" t="s">
        <v>24</v>
      </c>
      <c r="I12" s="33" t="s">
        <v>25</v>
      </c>
      <c r="J12" s="58">
        <f>'Rekapitulace stavby'!AN8</f>
        <v>44771</v>
      </c>
      <c r="K12" s="39"/>
    </row>
    <row r="13" spans="1:70" s="1" customFormat="1" ht="10.9" customHeight="1">
      <c r="B13" s="36"/>
      <c r="K13" s="39"/>
    </row>
    <row r="14" spans="1:70" s="1" customFormat="1" ht="14.45" customHeight="1">
      <c r="B14" s="36"/>
      <c r="D14" s="33" t="s">
        <v>30</v>
      </c>
      <c r="I14" s="33" t="s">
        <v>31</v>
      </c>
      <c r="J14" s="31" t="s">
        <v>5</v>
      </c>
      <c r="K14" s="39"/>
    </row>
    <row r="15" spans="1:70" s="1" customFormat="1" ht="18" customHeight="1">
      <c r="B15" s="36"/>
      <c r="E15" s="31" t="s">
        <v>32</v>
      </c>
      <c r="I15" s="33" t="s">
        <v>33</v>
      </c>
      <c r="J15" s="31" t="s">
        <v>5</v>
      </c>
      <c r="K15" s="39"/>
    </row>
    <row r="16" spans="1:70" s="1" customFormat="1" ht="6.95" customHeight="1">
      <c r="B16" s="36"/>
      <c r="K16" s="39"/>
    </row>
    <row r="17" spans="2:11" s="1" customFormat="1" ht="14.45" customHeight="1">
      <c r="B17" s="36"/>
      <c r="D17" s="33" t="s">
        <v>34</v>
      </c>
      <c r="I17" s="33" t="s">
        <v>31</v>
      </c>
      <c r="J17" s="31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6"/>
      <c r="E18" s="31" t="str">
        <f>IF('Rekapitulace stavby'!E14="Vyplň údaj","",IF('Rekapitulace stavby'!E14="","",'Rekapitulace stavby'!E14))</f>
        <v xml:space="preserve"> </v>
      </c>
      <c r="I18" s="33" t="s">
        <v>33</v>
      </c>
      <c r="J18" s="31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6"/>
      <c r="K19" s="39"/>
    </row>
    <row r="20" spans="2:11" s="1" customFormat="1" ht="14.45" customHeight="1">
      <c r="B20" s="36"/>
      <c r="D20" s="33" t="s">
        <v>36</v>
      </c>
      <c r="I20" s="33" t="s">
        <v>31</v>
      </c>
      <c r="J20" s="31" t="s">
        <v>5</v>
      </c>
      <c r="K20" s="39"/>
    </row>
    <row r="21" spans="2:11" s="1" customFormat="1" ht="18" customHeight="1">
      <c r="B21" s="36"/>
      <c r="E21" s="31" t="s">
        <v>37</v>
      </c>
      <c r="I21" s="33" t="s">
        <v>33</v>
      </c>
      <c r="J21" s="31" t="s">
        <v>5</v>
      </c>
      <c r="K21" s="39"/>
    </row>
    <row r="22" spans="2:11" s="1" customFormat="1" ht="6.95" customHeight="1">
      <c r="B22" s="36"/>
      <c r="K22" s="39"/>
    </row>
    <row r="23" spans="2:11" s="1" customFormat="1" ht="14.45" customHeight="1">
      <c r="B23" s="36"/>
      <c r="D23" s="33" t="s">
        <v>39</v>
      </c>
      <c r="K23" s="39"/>
    </row>
    <row r="24" spans="2:11" s="6" customFormat="1" ht="16.5" customHeight="1">
      <c r="B24" s="92"/>
      <c r="E24" s="289" t="s">
        <v>5</v>
      </c>
      <c r="F24" s="289"/>
      <c r="G24" s="289"/>
      <c r="H24" s="289"/>
      <c r="K24" s="93"/>
    </row>
    <row r="25" spans="2:11" s="1" customFormat="1" ht="6.95" customHeight="1">
      <c r="B25" s="36"/>
      <c r="K25" s="39"/>
    </row>
    <row r="26" spans="2:11" s="1" customFormat="1" ht="6.95" customHeight="1">
      <c r="B26" s="36"/>
      <c r="D26" s="59"/>
      <c r="E26" s="59"/>
      <c r="F26" s="59"/>
      <c r="G26" s="59"/>
      <c r="H26" s="59"/>
      <c r="I26" s="59"/>
      <c r="J26" s="59"/>
      <c r="K26" s="94"/>
    </row>
    <row r="27" spans="2:11" s="1" customFormat="1" ht="25.35" customHeight="1">
      <c r="B27" s="36"/>
      <c r="D27" s="95" t="s">
        <v>40</v>
      </c>
      <c r="J27" s="96">
        <f>ROUND(J80,2)</f>
        <v>0</v>
      </c>
      <c r="K27" s="39"/>
    </row>
    <row r="28" spans="2:11" s="1" customFormat="1" ht="6.95" customHeight="1">
      <c r="B28" s="36"/>
      <c r="D28" s="59"/>
      <c r="E28" s="59"/>
      <c r="F28" s="59"/>
      <c r="G28" s="59"/>
      <c r="H28" s="59"/>
      <c r="I28" s="59"/>
      <c r="J28" s="59"/>
      <c r="K28" s="94"/>
    </row>
    <row r="29" spans="2:11" s="1" customFormat="1" ht="14.45" customHeight="1">
      <c r="B29" s="36"/>
      <c r="F29" s="40" t="s">
        <v>42</v>
      </c>
      <c r="I29" s="40" t="s">
        <v>41</v>
      </c>
      <c r="J29" s="40" t="s">
        <v>43</v>
      </c>
      <c r="K29" s="39"/>
    </row>
    <row r="30" spans="2:11" s="1" customFormat="1" ht="14.45" customHeight="1">
      <c r="B30" s="36"/>
      <c r="D30" s="42" t="s">
        <v>44</v>
      </c>
      <c r="E30" s="42" t="s">
        <v>45</v>
      </c>
      <c r="F30" s="97">
        <f>ROUND(SUM(BE80:BE87), 2)</f>
        <v>0</v>
      </c>
      <c r="I30" s="98">
        <v>0.21</v>
      </c>
      <c r="J30" s="97">
        <f>ROUND(ROUND((SUM(BE80:BE87)), 2)*I30, 2)</f>
        <v>0</v>
      </c>
      <c r="K30" s="39"/>
    </row>
    <row r="31" spans="2:11" s="1" customFormat="1" ht="14.45" customHeight="1">
      <c r="B31" s="36"/>
      <c r="E31" s="42" t="s">
        <v>46</v>
      </c>
      <c r="F31" s="97">
        <f>ROUND(SUM(BF80:BF87), 2)</f>
        <v>0</v>
      </c>
      <c r="I31" s="98">
        <v>0.15</v>
      </c>
      <c r="J31" s="97">
        <f>ROUND(ROUND((SUM(BF80:BF87)), 2)*I31, 2)</f>
        <v>0</v>
      </c>
      <c r="K31" s="39"/>
    </row>
    <row r="32" spans="2:11" s="1" customFormat="1" ht="14.45" hidden="1" customHeight="1">
      <c r="B32" s="36"/>
      <c r="E32" s="42" t="s">
        <v>47</v>
      </c>
      <c r="F32" s="97">
        <f>ROUND(SUM(BG80:BG87), 2)</f>
        <v>0</v>
      </c>
      <c r="I32" s="98">
        <v>0.21</v>
      </c>
      <c r="J32" s="97">
        <v>0</v>
      </c>
      <c r="K32" s="39"/>
    </row>
    <row r="33" spans="2:11" s="1" customFormat="1" ht="14.45" hidden="1" customHeight="1">
      <c r="B33" s="36"/>
      <c r="E33" s="42" t="s">
        <v>48</v>
      </c>
      <c r="F33" s="97">
        <f>ROUND(SUM(BH80:BH87), 2)</f>
        <v>0</v>
      </c>
      <c r="I33" s="98">
        <v>0.15</v>
      </c>
      <c r="J33" s="97">
        <v>0</v>
      </c>
      <c r="K33" s="39"/>
    </row>
    <row r="34" spans="2:11" s="1" customFormat="1" ht="14.45" hidden="1" customHeight="1">
      <c r="B34" s="36"/>
      <c r="E34" s="42" t="s">
        <v>49</v>
      </c>
      <c r="F34" s="97">
        <f>ROUND(SUM(BI80:BI87), 2)</f>
        <v>0</v>
      </c>
      <c r="I34" s="98">
        <v>0</v>
      </c>
      <c r="J34" s="97">
        <v>0</v>
      </c>
      <c r="K34" s="39"/>
    </row>
    <row r="35" spans="2:11" s="1" customFormat="1" ht="6.95" customHeight="1">
      <c r="B35" s="36"/>
      <c r="K35" s="39"/>
    </row>
    <row r="36" spans="2:11" s="1" customFormat="1" ht="25.35" customHeight="1">
      <c r="B36" s="36"/>
      <c r="C36" s="99"/>
      <c r="D36" s="100" t="s">
        <v>50</v>
      </c>
      <c r="E36" s="62"/>
      <c r="F36" s="62"/>
      <c r="G36" s="101" t="s">
        <v>51</v>
      </c>
      <c r="H36" s="102" t="s">
        <v>52</v>
      </c>
      <c r="I36" s="62"/>
      <c r="J36" s="103">
        <f>SUM(J27:J34)</f>
        <v>0</v>
      </c>
      <c r="K36" s="104"/>
    </row>
    <row r="37" spans="2:11" s="1" customFormat="1" ht="14.45" customHeight="1">
      <c r="B37" s="49"/>
      <c r="C37" s="50"/>
      <c r="D37" s="50"/>
      <c r="E37" s="50"/>
      <c r="F37" s="50"/>
      <c r="G37" s="50"/>
      <c r="H37" s="50"/>
      <c r="I37" s="50"/>
      <c r="J37" s="50"/>
      <c r="K37" s="51"/>
    </row>
    <row r="41" spans="2:11" s="1" customFormat="1" ht="6.95" customHeight="1">
      <c r="B41" s="52"/>
      <c r="C41" s="53"/>
      <c r="D41" s="53"/>
      <c r="E41" s="53"/>
      <c r="F41" s="53"/>
      <c r="G41" s="53"/>
      <c r="H41" s="53"/>
      <c r="I41" s="53"/>
      <c r="J41" s="53"/>
      <c r="K41" s="105"/>
    </row>
    <row r="42" spans="2:11" s="1" customFormat="1" ht="36.950000000000003" customHeight="1">
      <c r="B42" s="36"/>
      <c r="C42" s="27" t="s">
        <v>110</v>
      </c>
      <c r="K42" s="39"/>
    </row>
    <row r="43" spans="2:11" s="1" customFormat="1" ht="6.95" customHeight="1">
      <c r="B43" s="36"/>
      <c r="K43" s="39"/>
    </row>
    <row r="44" spans="2:11" s="1" customFormat="1" ht="14.45" customHeight="1">
      <c r="B44" s="36"/>
      <c r="C44" s="33" t="s">
        <v>17</v>
      </c>
      <c r="K44" s="39"/>
    </row>
    <row r="45" spans="2:11" s="1" customFormat="1" ht="16.5" customHeight="1">
      <c r="B45" s="36"/>
      <c r="E45" s="296" t="str">
        <f>E7</f>
        <v>Obnova Nolčova parku - revize</v>
      </c>
      <c r="F45" s="297"/>
      <c r="G45" s="297"/>
      <c r="H45" s="297"/>
      <c r="K45" s="39"/>
    </row>
    <row r="46" spans="2:11" s="1" customFormat="1" ht="14.45" customHeight="1">
      <c r="B46" s="36"/>
      <c r="C46" s="33" t="s">
        <v>108</v>
      </c>
      <c r="K46" s="39"/>
    </row>
    <row r="47" spans="2:11" s="1" customFormat="1" ht="17.25" customHeight="1">
      <c r="B47" s="36"/>
      <c r="E47" s="276" t="str">
        <f>E9</f>
        <v>VRN - Vedlejší rozpočtové náklady</v>
      </c>
      <c r="F47" s="298"/>
      <c r="G47" s="298"/>
      <c r="H47" s="298"/>
      <c r="K47" s="39"/>
    </row>
    <row r="48" spans="2:11" s="1" customFormat="1" ht="6.95" customHeight="1">
      <c r="B48" s="36"/>
      <c r="K48" s="39"/>
    </row>
    <row r="49" spans="2:47" s="1" customFormat="1" ht="18" customHeight="1">
      <c r="B49" s="36"/>
      <c r="C49" s="33" t="s">
        <v>23</v>
      </c>
      <c r="F49" s="31" t="str">
        <f>F12</f>
        <v>k.ú.643777 Horní Počernice Praha 20</v>
      </c>
      <c r="I49" s="33" t="s">
        <v>25</v>
      </c>
      <c r="J49" s="58">
        <f>IF(J12="","",J12)</f>
        <v>44771</v>
      </c>
      <c r="K49" s="39"/>
    </row>
    <row r="50" spans="2:47" s="1" customFormat="1" ht="6.95" customHeight="1">
      <c r="B50" s="36"/>
      <c r="K50" s="39"/>
    </row>
    <row r="51" spans="2:47" s="1" customFormat="1" ht="15">
      <c r="B51" s="36"/>
      <c r="C51" s="33" t="s">
        <v>30</v>
      </c>
      <c r="F51" s="31" t="str">
        <f>E15</f>
        <v>Městská část Praha 20</v>
      </c>
      <c r="I51" s="33" t="s">
        <v>36</v>
      </c>
      <c r="J51" s="289" t="str">
        <f>E21</f>
        <v>terra florida v.o.s.</v>
      </c>
      <c r="K51" s="39"/>
    </row>
    <row r="52" spans="2:47" s="1" customFormat="1" ht="14.45" customHeight="1">
      <c r="B52" s="36"/>
      <c r="C52" s="33" t="s">
        <v>34</v>
      </c>
      <c r="F52" s="31" t="str">
        <f>IF(E18="","",E18)</f>
        <v xml:space="preserve"> </v>
      </c>
      <c r="J52" s="295"/>
      <c r="K52" s="39"/>
    </row>
    <row r="53" spans="2:47" s="1" customFormat="1" ht="10.35" customHeight="1">
      <c r="B53" s="36"/>
      <c r="K53" s="39"/>
    </row>
    <row r="54" spans="2:47" s="1" customFormat="1" ht="29.25" customHeight="1">
      <c r="B54" s="36"/>
      <c r="C54" s="106" t="s">
        <v>111</v>
      </c>
      <c r="D54" s="99"/>
      <c r="E54" s="99"/>
      <c r="F54" s="99"/>
      <c r="G54" s="99"/>
      <c r="H54" s="99"/>
      <c r="I54" s="99"/>
      <c r="J54" s="107" t="s">
        <v>112</v>
      </c>
      <c r="K54" s="108"/>
    </row>
    <row r="55" spans="2:47" s="1" customFormat="1" ht="10.35" customHeight="1">
      <c r="B55" s="36"/>
      <c r="K55" s="39"/>
    </row>
    <row r="56" spans="2:47" s="1" customFormat="1" ht="29.25" customHeight="1">
      <c r="B56" s="36"/>
      <c r="C56" s="109" t="s">
        <v>113</v>
      </c>
      <c r="J56" s="96">
        <f>J80</f>
        <v>0</v>
      </c>
      <c r="K56" s="39"/>
      <c r="AU56" s="22" t="s">
        <v>114</v>
      </c>
    </row>
    <row r="57" spans="2:47" s="7" customFormat="1" ht="24.95" customHeight="1">
      <c r="B57" s="110"/>
      <c r="D57" s="111" t="s">
        <v>1153</v>
      </c>
      <c r="E57" s="112"/>
      <c r="F57" s="112"/>
      <c r="G57" s="112"/>
      <c r="H57" s="112"/>
      <c r="I57" s="112"/>
      <c r="J57" s="113">
        <f>J81</f>
        <v>0</v>
      </c>
      <c r="K57" s="114"/>
    </row>
    <row r="58" spans="2:47" s="8" customFormat="1" ht="19.899999999999999" customHeight="1">
      <c r="B58" s="115"/>
      <c r="D58" s="116" t="s">
        <v>1154</v>
      </c>
      <c r="E58" s="117"/>
      <c r="F58" s="117"/>
      <c r="G58" s="117"/>
      <c r="H58" s="117"/>
      <c r="I58" s="117"/>
      <c r="J58" s="118">
        <f>J82</f>
        <v>0</v>
      </c>
      <c r="K58" s="119"/>
    </row>
    <row r="59" spans="2:47" s="8" customFormat="1" ht="19.899999999999999" customHeight="1">
      <c r="B59" s="115"/>
      <c r="D59" s="116" t="s">
        <v>1155</v>
      </c>
      <c r="E59" s="117"/>
      <c r="F59" s="117"/>
      <c r="G59" s="117"/>
      <c r="H59" s="117"/>
      <c r="I59" s="117"/>
      <c r="J59" s="118">
        <f>J84</f>
        <v>0</v>
      </c>
      <c r="K59" s="119"/>
    </row>
    <row r="60" spans="2:47" s="8" customFormat="1" ht="19.899999999999999" customHeight="1">
      <c r="B60" s="115"/>
      <c r="D60" s="116" t="s">
        <v>1156</v>
      </c>
      <c r="E60" s="117"/>
      <c r="F60" s="117"/>
      <c r="G60" s="117"/>
      <c r="H60" s="117"/>
      <c r="I60" s="117"/>
      <c r="J60" s="118">
        <f>J86</f>
        <v>0</v>
      </c>
      <c r="K60" s="119"/>
    </row>
    <row r="61" spans="2:47" s="1" customFormat="1" ht="21.75" customHeight="1">
      <c r="B61" s="36"/>
      <c r="K61" s="39"/>
    </row>
    <row r="62" spans="2:47" s="1" customFormat="1" ht="6.95" customHeight="1">
      <c r="B62" s="49"/>
      <c r="C62" s="50"/>
      <c r="D62" s="50"/>
      <c r="E62" s="50"/>
      <c r="F62" s="50"/>
      <c r="G62" s="50"/>
      <c r="H62" s="50"/>
      <c r="I62" s="50"/>
      <c r="J62" s="50"/>
      <c r="K62" s="51"/>
    </row>
    <row r="66" spans="2:63" s="1" customFormat="1" ht="6.95" customHeight="1"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36"/>
    </row>
    <row r="67" spans="2:63" s="1" customFormat="1" ht="36.950000000000003" customHeight="1">
      <c r="B67" s="36"/>
      <c r="C67" s="27" t="s">
        <v>127</v>
      </c>
      <c r="L67" s="36"/>
    </row>
    <row r="68" spans="2:63" s="1" customFormat="1" ht="6.95" customHeight="1">
      <c r="B68" s="36"/>
      <c r="L68" s="36"/>
    </row>
    <row r="69" spans="2:63" s="1" customFormat="1" ht="14.45" customHeight="1">
      <c r="B69" s="36"/>
      <c r="C69" s="33" t="s">
        <v>17</v>
      </c>
      <c r="L69" s="36"/>
    </row>
    <row r="70" spans="2:63" s="1" customFormat="1" ht="16.5" customHeight="1">
      <c r="B70" s="36"/>
      <c r="E70" s="296" t="str">
        <f>E7</f>
        <v>Obnova Nolčova parku - revize</v>
      </c>
      <c r="F70" s="297"/>
      <c r="G70" s="297"/>
      <c r="H70" s="297"/>
      <c r="L70" s="36"/>
    </row>
    <row r="71" spans="2:63" s="1" customFormat="1" ht="14.45" customHeight="1">
      <c r="B71" s="36"/>
      <c r="C71" s="33" t="s">
        <v>108</v>
      </c>
      <c r="L71" s="36"/>
    </row>
    <row r="72" spans="2:63" s="1" customFormat="1" ht="17.25" customHeight="1">
      <c r="B72" s="36"/>
      <c r="E72" s="276" t="str">
        <f>E9</f>
        <v>VRN - Vedlejší rozpočtové náklady</v>
      </c>
      <c r="F72" s="298"/>
      <c r="G72" s="298"/>
      <c r="H72" s="298"/>
      <c r="L72" s="36"/>
    </row>
    <row r="73" spans="2:63" s="1" customFormat="1" ht="6.95" customHeight="1">
      <c r="B73" s="36"/>
      <c r="L73" s="36"/>
    </row>
    <row r="74" spans="2:63" s="1" customFormat="1" ht="18" customHeight="1">
      <c r="B74" s="36"/>
      <c r="C74" s="33" t="s">
        <v>23</v>
      </c>
      <c r="F74" s="31" t="str">
        <f>F12</f>
        <v>k.ú.643777 Horní Počernice Praha 20</v>
      </c>
      <c r="I74" s="33" t="s">
        <v>25</v>
      </c>
      <c r="J74" s="58">
        <f>IF(J12="","",J12)</f>
        <v>44771</v>
      </c>
      <c r="L74" s="36"/>
    </row>
    <row r="75" spans="2:63" s="1" customFormat="1" ht="6.95" customHeight="1">
      <c r="B75" s="36"/>
      <c r="L75" s="36"/>
    </row>
    <row r="76" spans="2:63" s="1" customFormat="1" ht="15">
      <c r="B76" s="36"/>
      <c r="C76" s="33" t="s">
        <v>30</v>
      </c>
      <c r="F76" s="31" t="str">
        <f>E15</f>
        <v>Městská část Praha 20</v>
      </c>
      <c r="I76" s="33" t="s">
        <v>36</v>
      </c>
      <c r="J76" s="31" t="str">
        <f>E21</f>
        <v>terra florida v.o.s.</v>
      </c>
      <c r="L76" s="36"/>
    </row>
    <row r="77" spans="2:63" s="1" customFormat="1" ht="14.45" customHeight="1">
      <c r="B77" s="36"/>
      <c r="C77" s="33" t="s">
        <v>34</v>
      </c>
      <c r="F77" s="31" t="str">
        <f>IF(E18="","",E18)</f>
        <v xml:space="preserve"> </v>
      </c>
      <c r="L77" s="36"/>
    </row>
    <row r="78" spans="2:63" s="1" customFormat="1" ht="10.35" customHeight="1">
      <c r="B78" s="36"/>
      <c r="L78" s="36"/>
    </row>
    <row r="79" spans="2:63" s="9" customFormat="1" ht="29.25" customHeight="1">
      <c r="B79" s="120"/>
      <c r="C79" s="121" t="s">
        <v>128</v>
      </c>
      <c r="D79" s="122" t="s">
        <v>59</v>
      </c>
      <c r="E79" s="122" t="s">
        <v>55</v>
      </c>
      <c r="F79" s="122" t="s">
        <v>129</v>
      </c>
      <c r="G79" s="122" t="s">
        <v>130</v>
      </c>
      <c r="H79" s="122" t="s">
        <v>131</v>
      </c>
      <c r="I79" s="122" t="s">
        <v>132</v>
      </c>
      <c r="J79" s="122" t="s">
        <v>112</v>
      </c>
      <c r="K79" s="123" t="s">
        <v>133</v>
      </c>
      <c r="L79" s="120"/>
      <c r="M79" s="64" t="s">
        <v>134</v>
      </c>
      <c r="N79" s="65" t="s">
        <v>44</v>
      </c>
      <c r="O79" s="65" t="s">
        <v>135</v>
      </c>
      <c r="P79" s="65" t="s">
        <v>136</v>
      </c>
      <c r="Q79" s="65" t="s">
        <v>137</v>
      </c>
      <c r="R79" s="65" t="s">
        <v>138</v>
      </c>
      <c r="S79" s="65" t="s">
        <v>139</v>
      </c>
      <c r="T79" s="66" t="s">
        <v>140</v>
      </c>
    </row>
    <row r="80" spans="2:63" s="1" customFormat="1" ht="29.25" customHeight="1">
      <c r="B80" s="36"/>
      <c r="C80" s="68" t="s">
        <v>113</v>
      </c>
      <c r="J80" s="124">
        <f>J81</f>
        <v>0</v>
      </c>
      <c r="L80" s="36"/>
      <c r="M80" s="67"/>
      <c r="N80" s="59"/>
      <c r="O80" s="59"/>
      <c r="P80" s="125">
        <f>P81</f>
        <v>0</v>
      </c>
      <c r="Q80" s="59"/>
      <c r="R80" s="125">
        <f>R81</f>
        <v>0</v>
      </c>
      <c r="S80" s="59"/>
      <c r="T80" s="126">
        <f>T81</f>
        <v>0</v>
      </c>
      <c r="AT80" s="22" t="s">
        <v>73</v>
      </c>
      <c r="AU80" s="22" t="s">
        <v>114</v>
      </c>
      <c r="BK80" s="127">
        <f>BK81</f>
        <v>0</v>
      </c>
    </row>
    <row r="81" spans="2:65" s="10" customFormat="1" ht="37.35" customHeight="1">
      <c r="B81" s="128"/>
      <c r="D81" s="129" t="s">
        <v>73</v>
      </c>
      <c r="E81" s="130" t="s">
        <v>99</v>
      </c>
      <c r="F81" s="130" t="s">
        <v>100</v>
      </c>
      <c r="J81" s="131">
        <f>J82+J84+J86</f>
        <v>0</v>
      </c>
      <c r="L81" s="128"/>
      <c r="M81" s="132"/>
      <c r="P81" s="133">
        <f>P82+P84+P86</f>
        <v>0</v>
      </c>
      <c r="R81" s="133">
        <f>R82+R84+R86</f>
        <v>0</v>
      </c>
      <c r="T81" s="134">
        <f>T82+T84+T86</f>
        <v>0</v>
      </c>
      <c r="AR81" s="129" t="s">
        <v>173</v>
      </c>
      <c r="AT81" s="135" t="s">
        <v>73</v>
      </c>
      <c r="AU81" s="135" t="s">
        <v>74</v>
      </c>
      <c r="AY81" s="129" t="s">
        <v>143</v>
      </c>
      <c r="BK81" s="136">
        <f>BK82+BK84+BK86</f>
        <v>0</v>
      </c>
    </row>
    <row r="82" spans="2:65" s="10" customFormat="1" ht="19.899999999999999" customHeight="1">
      <c r="B82" s="128"/>
      <c r="D82" s="129" t="s">
        <v>73</v>
      </c>
      <c r="E82" s="137" t="s">
        <v>1157</v>
      </c>
      <c r="F82" s="137" t="s">
        <v>1158</v>
      </c>
      <c r="J82" s="138">
        <f>J83</f>
        <v>0</v>
      </c>
      <c r="L82" s="128"/>
      <c r="M82" s="132"/>
      <c r="P82" s="133">
        <f>P83</f>
        <v>0</v>
      </c>
      <c r="R82" s="133">
        <f>R83</f>
        <v>0</v>
      </c>
      <c r="T82" s="134">
        <f>T83</f>
        <v>0</v>
      </c>
      <c r="AR82" s="129" t="s">
        <v>173</v>
      </c>
      <c r="AT82" s="135" t="s">
        <v>73</v>
      </c>
      <c r="AU82" s="135" t="s">
        <v>82</v>
      </c>
      <c r="AY82" s="129" t="s">
        <v>143</v>
      </c>
      <c r="BK82" s="136">
        <f>BK83</f>
        <v>0</v>
      </c>
    </row>
    <row r="83" spans="2:65" s="1" customFormat="1" ht="16.5" customHeight="1">
      <c r="B83" s="139"/>
      <c r="C83" s="140" t="s">
        <v>82</v>
      </c>
      <c r="D83" s="140" t="s">
        <v>146</v>
      </c>
      <c r="E83" s="141" t="s">
        <v>1159</v>
      </c>
      <c r="F83" s="142" t="s">
        <v>1158</v>
      </c>
      <c r="G83" s="143" t="s">
        <v>1101</v>
      </c>
      <c r="H83" s="144">
        <v>96227.1</v>
      </c>
      <c r="I83" s="145"/>
      <c r="J83" s="145">
        <v>0</v>
      </c>
      <c r="K83" s="142" t="s">
        <v>150</v>
      </c>
      <c r="L83" s="36"/>
      <c r="M83" s="146" t="s">
        <v>5</v>
      </c>
      <c r="N83" s="147" t="s">
        <v>45</v>
      </c>
      <c r="O83" s="148">
        <v>0</v>
      </c>
      <c r="P83" s="148">
        <f>O83*H83</f>
        <v>0</v>
      </c>
      <c r="Q83" s="148">
        <v>0</v>
      </c>
      <c r="R83" s="148">
        <f>Q83*H83</f>
        <v>0</v>
      </c>
      <c r="S83" s="148">
        <v>0</v>
      </c>
      <c r="T83" s="149">
        <f>S83*H83</f>
        <v>0</v>
      </c>
      <c r="AR83" s="22" t="s">
        <v>1160</v>
      </c>
      <c r="AT83" s="22" t="s">
        <v>146</v>
      </c>
      <c r="AU83" s="22" t="s">
        <v>84</v>
      </c>
      <c r="AY83" s="22" t="s">
        <v>143</v>
      </c>
      <c r="BE83" s="150">
        <f>IF(N83="základní",J83,0)</f>
        <v>0</v>
      </c>
      <c r="BF83" s="150">
        <f>IF(N83="snížená",J83,0)</f>
        <v>0</v>
      </c>
      <c r="BG83" s="150">
        <f>IF(N83="zákl. přenesená",J83,0)</f>
        <v>0</v>
      </c>
      <c r="BH83" s="150">
        <f>IF(N83="sníž. přenesená",J83,0)</f>
        <v>0</v>
      </c>
      <c r="BI83" s="150">
        <f>IF(N83="nulová",J83,0)</f>
        <v>0</v>
      </c>
      <c r="BJ83" s="22" t="s">
        <v>82</v>
      </c>
      <c r="BK83" s="150">
        <f>ROUND(I83*H83,2)</f>
        <v>0</v>
      </c>
      <c r="BL83" s="22" t="s">
        <v>1160</v>
      </c>
      <c r="BM83" s="22" t="s">
        <v>1161</v>
      </c>
    </row>
    <row r="84" spans="2:65" s="10" customFormat="1" ht="29.85" customHeight="1">
      <c r="B84" s="128"/>
      <c r="D84" s="129" t="s">
        <v>73</v>
      </c>
      <c r="E84" s="137" t="s">
        <v>1162</v>
      </c>
      <c r="F84" s="137" t="s">
        <v>1163</v>
      </c>
      <c r="J84" s="138">
        <f>J85</f>
        <v>0</v>
      </c>
      <c r="L84" s="128"/>
      <c r="M84" s="132"/>
      <c r="P84" s="133">
        <f>P85</f>
        <v>0</v>
      </c>
      <c r="R84" s="133">
        <f>R85</f>
        <v>0</v>
      </c>
      <c r="T84" s="134">
        <f>T85</f>
        <v>0</v>
      </c>
      <c r="AR84" s="129" t="s">
        <v>173</v>
      </c>
      <c r="AT84" s="135" t="s">
        <v>73</v>
      </c>
      <c r="AU84" s="135" t="s">
        <v>82</v>
      </c>
      <c r="AY84" s="129" t="s">
        <v>143</v>
      </c>
      <c r="BK84" s="136">
        <f>BK85</f>
        <v>0</v>
      </c>
    </row>
    <row r="85" spans="2:65" s="1" customFormat="1" ht="16.5" customHeight="1">
      <c r="B85" s="139"/>
      <c r="C85" s="140" t="s">
        <v>84</v>
      </c>
      <c r="D85" s="140" t="s">
        <v>146</v>
      </c>
      <c r="E85" s="141" t="s">
        <v>1164</v>
      </c>
      <c r="F85" s="142" t="s">
        <v>1163</v>
      </c>
      <c r="G85" s="143" t="s">
        <v>1101</v>
      </c>
      <c r="H85" s="144">
        <v>96227.1</v>
      </c>
      <c r="I85" s="145"/>
      <c r="J85" s="145">
        <v>0</v>
      </c>
      <c r="K85" s="142" t="s">
        <v>150</v>
      </c>
      <c r="L85" s="36"/>
      <c r="M85" s="146" t="s">
        <v>5</v>
      </c>
      <c r="N85" s="147" t="s">
        <v>45</v>
      </c>
      <c r="O85" s="148">
        <v>0</v>
      </c>
      <c r="P85" s="148">
        <f>O85*H85</f>
        <v>0</v>
      </c>
      <c r="Q85" s="148">
        <v>0</v>
      </c>
      <c r="R85" s="148">
        <f>Q85*H85</f>
        <v>0</v>
      </c>
      <c r="S85" s="148">
        <v>0</v>
      </c>
      <c r="T85" s="149">
        <f>S85*H85</f>
        <v>0</v>
      </c>
      <c r="AR85" s="22" t="s">
        <v>1160</v>
      </c>
      <c r="AT85" s="22" t="s">
        <v>146</v>
      </c>
      <c r="AU85" s="22" t="s">
        <v>84</v>
      </c>
      <c r="AY85" s="22" t="s">
        <v>143</v>
      </c>
      <c r="BE85" s="150">
        <f>IF(N85="základní",J85,0)</f>
        <v>0</v>
      </c>
      <c r="BF85" s="150">
        <f>IF(N85="snížená",J85,0)</f>
        <v>0</v>
      </c>
      <c r="BG85" s="150">
        <f>IF(N85="zákl. přenesená",J85,0)</f>
        <v>0</v>
      </c>
      <c r="BH85" s="150">
        <f>IF(N85="sníž. přenesená",J85,0)</f>
        <v>0</v>
      </c>
      <c r="BI85" s="150">
        <f>IF(N85="nulová",J85,0)</f>
        <v>0</v>
      </c>
      <c r="BJ85" s="22" t="s">
        <v>82</v>
      </c>
      <c r="BK85" s="150">
        <f>ROUND(I85*H85,2)</f>
        <v>0</v>
      </c>
      <c r="BL85" s="22" t="s">
        <v>1160</v>
      </c>
      <c r="BM85" s="22" t="s">
        <v>1165</v>
      </c>
    </row>
    <row r="86" spans="2:65" s="10" customFormat="1" ht="29.85" customHeight="1">
      <c r="B86" s="128"/>
      <c r="D86" s="129" t="s">
        <v>73</v>
      </c>
      <c r="E86" s="137" t="s">
        <v>1166</v>
      </c>
      <c r="F86" s="137" t="s">
        <v>1167</v>
      </c>
      <c r="J86" s="138">
        <f>J87</f>
        <v>0</v>
      </c>
      <c r="L86" s="128"/>
      <c r="M86" s="132"/>
      <c r="P86" s="133">
        <f>P87</f>
        <v>0</v>
      </c>
      <c r="R86" s="133">
        <f>R87</f>
        <v>0</v>
      </c>
      <c r="T86" s="134">
        <f>T87</f>
        <v>0</v>
      </c>
      <c r="AR86" s="129" t="s">
        <v>173</v>
      </c>
      <c r="AT86" s="135" t="s">
        <v>73</v>
      </c>
      <c r="AU86" s="135" t="s">
        <v>82</v>
      </c>
      <c r="AY86" s="129" t="s">
        <v>143</v>
      </c>
      <c r="BK86" s="136">
        <f>BK87</f>
        <v>0</v>
      </c>
    </row>
    <row r="87" spans="2:65" s="1" customFormat="1" ht="16.5" customHeight="1">
      <c r="B87" s="139"/>
      <c r="C87" s="140" t="s">
        <v>152</v>
      </c>
      <c r="D87" s="140" t="s">
        <v>146</v>
      </c>
      <c r="E87" s="141" t="s">
        <v>1168</v>
      </c>
      <c r="F87" s="142" t="s">
        <v>1167</v>
      </c>
      <c r="G87" s="143" t="s">
        <v>1101</v>
      </c>
      <c r="H87" s="144">
        <v>96227.1</v>
      </c>
      <c r="I87" s="145"/>
      <c r="J87" s="145">
        <v>0</v>
      </c>
      <c r="K87" s="142" t="s">
        <v>150</v>
      </c>
      <c r="L87" s="36"/>
      <c r="M87" s="146" t="s">
        <v>5</v>
      </c>
      <c r="N87" s="178" t="s">
        <v>45</v>
      </c>
      <c r="O87" s="179">
        <v>0</v>
      </c>
      <c r="P87" s="179">
        <f>O87*H87</f>
        <v>0</v>
      </c>
      <c r="Q87" s="179">
        <v>0</v>
      </c>
      <c r="R87" s="179">
        <f>Q87*H87</f>
        <v>0</v>
      </c>
      <c r="S87" s="179">
        <v>0</v>
      </c>
      <c r="T87" s="180">
        <f>S87*H87</f>
        <v>0</v>
      </c>
      <c r="AR87" s="22" t="s">
        <v>1160</v>
      </c>
      <c r="AT87" s="22" t="s">
        <v>146</v>
      </c>
      <c r="AU87" s="22" t="s">
        <v>84</v>
      </c>
      <c r="AY87" s="22" t="s">
        <v>143</v>
      </c>
      <c r="BE87" s="150">
        <f>IF(N87="základní",J87,0)</f>
        <v>0</v>
      </c>
      <c r="BF87" s="150">
        <f>IF(N87="snížená",J87,0)</f>
        <v>0</v>
      </c>
      <c r="BG87" s="150">
        <f>IF(N87="zákl. přenesená",J87,0)</f>
        <v>0</v>
      </c>
      <c r="BH87" s="150">
        <f>IF(N87="sníž. přenesená",J87,0)</f>
        <v>0</v>
      </c>
      <c r="BI87" s="150">
        <f>IF(N87="nulová",J87,0)</f>
        <v>0</v>
      </c>
      <c r="BJ87" s="22" t="s">
        <v>82</v>
      </c>
      <c r="BK87" s="150">
        <f>ROUND(I87*H87,2)</f>
        <v>0</v>
      </c>
      <c r="BL87" s="22" t="s">
        <v>1160</v>
      </c>
      <c r="BM87" s="22" t="s">
        <v>1169</v>
      </c>
    </row>
    <row r="88" spans="2:65" s="1" customFormat="1" ht="6.95" customHeight="1">
      <c r="B88" s="49"/>
      <c r="C88" s="50"/>
      <c r="D88" s="50"/>
      <c r="E88" s="50"/>
      <c r="F88" s="50"/>
      <c r="G88" s="50"/>
      <c r="H88" s="50"/>
      <c r="I88" s="50"/>
      <c r="J88" s="50"/>
      <c r="K88" s="50"/>
      <c r="L88" s="36"/>
    </row>
  </sheetData>
  <autoFilter ref="C79:K87" xr:uid="{00000000-0009-0000-0000-000008000000}"/>
  <mergeCells count="10">
    <mergeCell ref="J51:J52"/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800-000000000000}"/>
    <hyperlink ref="G1:H1" location="C54" display="2) Rekapitulace" xr:uid="{00000000-0004-0000-0800-000001000000}"/>
    <hyperlink ref="J1" location="C79" display="3) Soupis prací" xr:uid="{00000000-0004-0000-0800-000002000000}"/>
    <hyperlink ref="L1:V1" location="'Rekapitulace stavby'!C2" display="Rekapitulace stavby" xr:uid="{00000000-0004-0000-0800-000003000000}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186" customWidth="1"/>
    <col min="2" max="2" width="1.6640625" style="186" customWidth="1"/>
    <col min="3" max="4" width="5" style="186" customWidth="1"/>
    <col min="5" max="5" width="11.6640625" style="186" customWidth="1"/>
    <col min="6" max="6" width="9.1640625" style="186" customWidth="1"/>
    <col min="7" max="7" width="5" style="186" customWidth="1"/>
    <col min="8" max="8" width="77.83203125" style="186" customWidth="1"/>
    <col min="9" max="10" width="20" style="186" customWidth="1"/>
    <col min="11" max="11" width="1.6640625" style="186" customWidth="1"/>
  </cols>
  <sheetData>
    <row r="1" spans="2:11" ht="37.5" customHeight="1"/>
    <row r="2" spans="2:11" ht="7.5" customHeight="1">
      <c r="B2" s="187"/>
      <c r="C2" s="188"/>
      <c r="D2" s="188"/>
      <c r="E2" s="188"/>
      <c r="F2" s="188"/>
      <c r="G2" s="188"/>
      <c r="H2" s="188"/>
      <c r="I2" s="188"/>
      <c r="J2" s="188"/>
      <c r="K2" s="189"/>
    </row>
    <row r="3" spans="2:11" s="14" customFormat="1" ht="45" customHeight="1">
      <c r="B3" s="190"/>
      <c r="C3" s="301" t="s">
        <v>1170</v>
      </c>
      <c r="D3" s="301"/>
      <c r="E3" s="301"/>
      <c r="F3" s="301"/>
      <c r="G3" s="301"/>
      <c r="H3" s="301"/>
      <c r="I3" s="301"/>
      <c r="J3" s="301"/>
      <c r="K3" s="191"/>
    </row>
    <row r="4" spans="2:11" ht="25.5" customHeight="1">
      <c r="B4" s="192"/>
      <c r="C4" s="302" t="s">
        <v>1171</v>
      </c>
      <c r="D4" s="302"/>
      <c r="E4" s="302"/>
      <c r="F4" s="302"/>
      <c r="G4" s="302"/>
      <c r="H4" s="302"/>
      <c r="I4" s="302"/>
      <c r="J4" s="302"/>
      <c r="K4" s="193"/>
    </row>
    <row r="5" spans="2:11" ht="5.25" customHeight="1">
      <c r="B5" s="192"/>
      <c r="C5" s="194"/>
      <c r="D5" s="194"/>
      <c r="E5" s="194"/>
      <c r="F5" s="194"/>
      <c r="G5" s="194"/>
      <c r="H5" s="194"/>
      <c r="I5" s="194"/>
      <c r="J5" s="194"/>
      <c r="K5" s="193"/>
    </row>
    <row r="6" spans="2:11" ht="15" customHeight="1">
      <c r="B6" s="192"/>
      <c r="C6" s="300" t="s">
        <v>1172</v>
      </c>
      <c r="D6" s="300"/>
      <c r="E6" s="300"/>
      <c r="F6" s="300"/>
      <c r="G6" s="300"/>
      <c r="H6" s="300"/>
      <c r="I6" s="300"/>
      <c r="J6" s="300"/>
      <c r="K6" s="193"/>
    </row>
    <row r="7" spans="2:11" ht="15" customHeight="1">
      <c r="B7" s="196"/>
      <c r="C7" s="300" t="s">
        <v>1173</v>
      </c>
      <c r="D7" s="300"/>
      <c r="E7" s="300"/>
      <c r="F7" s="300"/>
      <c r="G7" s="300"/>
      <c r="H7" s="300"/>
      <c r="I7" s="300"/>
      <c r="J7" s="300"/>
      <c r="K7" s="193"/>
    </row>
    <row r="8" spans="2:11" ht="12.75" customHeight="1">
      <c r="B8" s="196"/>
      <c r="C8" s="195"/>
      <c r="D8" s="195"/>
      <c r="E8" s="195"/>
      <c r="F8" s="195"/>
      <c r="G8" s="195"/>
      <c r="H8" s="195"/>
      <c r="I8" s="195"/>
      <c r="J8" s="195"/>
      <c r="K8" s="193"/>
    </row>
    <row r="9" spans="2:11" ht="15" customHeight="1">
      <c r="B9" s="196"/>
      <c r="C9" s="300" t="s">
        <v>1174</v>
      </c>
      <c r="D9" s="300"/>
      <c r="E9" s="300"/>
      <c r="F9" s="300"/>
      <c r="G9" s="300"/>
      <c r="H9" s="300"/>
      <c r="I9" s="300"/>
      <c r="J9" s="300"/>
      <c r="K9" s="193"/>
    </row>
    <row r="10" spans="2:11" ht="15" customHeight="1">
      <c r="B10" s="196"/>
      <c r="C10" s="195"/>
      <c r="D10" s="300" t="s">
        <v>1175</v>
      </c>
      <c r="E10" s="300"/>
      <c r="F10" s="300"/>
      <c r="G10" s="300"/>
      <c r="H10" s="300"/>
      <c r="I10" s="300"/>
      <c r="J10" s="300"/>
      <c r="K10" s="193"/>
    </row>
    <row r="11" spans="2:11" ht="15" customHeight="1">
      <c r="B11" s="196"/>
      <c r="C11" s="197"/>
      <c r="D11" s="300" t="s">
        <v>1176</v>
      </c>
      <c r="E11" s="300"/>
      <c r="F11" s="300"/>
      <c r="G11" s="300"/>
      <c r="H11" s="300"/>
      <c r="I11" s="300"/>
      <c r="J11" s="300"/>
      <c r="K11" s="193"/>
    </row>
    <row r="12" spans="2:11" ht="12.75" customHeight="1">
      <c r="B12" s="196"/>
      <c r="C12" s="197"/>
      <c r="D12" s="197"/>
      <c r="E12" s="197"/>
      <c r="F12" s="197"/>
      <c r="G12" s="197"/>
      <c r="H12" s="197"/>
      <c r="I12" s="197"/>
      <c r="J12" s="197"/>
      <c r="K12" s="193"/>
    </row>
    <row r="13" spans="2:11" ht="15" customHeight="1">
      <c r="B13" s="196"/>
      <c r="C13" s="197"/>
      <c r="D13" s="300" t="s">
        <v>1177</v>
      </c>
      <c r="E13" s="300"/>
      <c r="F13" s="300"/>
      <c r="G13" s="300"/>
      <c r="H13" s="300"/>
      <c r="I13" s="300"/>
      <c r="J13" s="300"/>
      <c r="K13" s="193"/>
    </row>
    <row r="14" spans="2:11" ht="15" customHeight="1">
      <c r="B14" s="196"/>
      <c r="C14" s="197"/>
      <c r="D14" s="300" t="s">
        <v>1178</v>
      </c>
      <c r="E14" s="300"/>
      <c r="F14" s="300"/>
      <c r="G14" s="300"/>
      <c r="H14" s="300"/>
      <c r="I14" s="300"/>
      <c r="J14" s="300"/>
      <c r="K14" s="193"/>
    </row>
    <row r="15" spans="2:11" ht="15" customHeight="1">
      <c r="B15" s="196"/>
      <c r="C15" s="197"/>
      <c r="D15" s="300" t="s">
        <v>1179</v>
      </c>
      <c r="E15" s="300"/>
      <c r="F15" s="300"/>
      <c r="G15" s="300"/>
      <c r="H15" s="300"/>
      <c r="I15" s="300"/>
      <c r="J15" s="300"/>
      <c r="K15" s="193"/>
    </row>
    <row r="16" spans="2:11" ht="15" customHeight="1">
      <c r="B16" s="196"/>
      <c r="C16" s="197"/>
      <c r="D16" s="197"/>
      <c r="E16" s="198" t="s">
        <v>81</v>
      </c>
      <c r="F16" s="300" t="s">
        <v>1180</v>
      </c>
      <c r="G16" s="300"/>
      <c r="H16" s="300"/>
      <c r="I16" s="300"/>
      <c r="J16" s="300"/>
      <c r="K16" s="193"/>
    </row>
    <row r="17" spans="2:11" ht="15" customHeight="1">
      <c r="B17" s="196"/>
      <c r="C17" s="197"/>
      <c r="D17" s="197"/>
      <c r="E17" s="198" t="s">
        <v>1181</v>
      </c>
      <c r="F17" s="300" t="s">
        <v>1182</v>
      </c>
      <c r="G17" s="300"/>
      <c r="H17" s="300"/>
      <c r="I17" s="300"/>
      <c r="J17" s="300"/>
      <c r="K17" s="193"/>
    </row>
    <row r="18" spans="2:11" ht="15" customHeight="1">
      <c r="B18" s="196"/>
      <c r="C18" s="197"/>
      <c r="D18" s="197"/>
      <c r="E18" s="198" t="s">
        <v>1183</v>
      </c>
      <c r="F18" s="300" t="s">
        <v>1184</v>
      </c>
      <c r="G18" s="300"/>
      <c r="H18" s="300"/>
      <c r="I18" s="300"/>
      <c r="J18" s="300"/>
      <c r="K18" s="193"/>
    </row>
    <row r="19" spans="2:11" ht="15" customHeight="1">
      <c r="B19" s="196"/>
      <c r="C19" s="197"/>
      <c r="D19" s="197"/>
      <c r="E19" s="198" t="s">
        <v>1185</v>
      </c>
      <c r="F19" s="300" t="s">
        <v>1186</v>
      </c>
      <c r="G19" s="300"/>
      <c r="H19" s="300"/>
      <c r="I19" s="300"/>
      <c r="J19" s="300"/>
      <c r="K19" s="193"/>
    </row>
    <row r="20" spans="2:11" ht="15" customHeight="1">
      <c r="B20" s="196"/>
      <c r="C20" s="197"/>
      <c r="D20" s="197"/>
      <c r="E20" s="198" t="s">
        <v>1187</v>
      </c>
      <c r="F20" s="300" t="s">
        <v>1188</v>
      </c>
      <c r="G20" s="300"/>
      <c r="H20" s="300"/>
      <c r="I20" s="300"/>
      <c r="J20" s="300"/>
      <c r="K20" s="193"/>
    </row>
    <row r="21" spans="2:11" ht="15" customHeight="1">
      <c r="B21" s="196"/>
      <c r="C21" s="197"/>
      <c r="D21" s="197"/>
      <c r="E21" s="198" t="s">
        <v>1189</v>
      </c>
      <c r="F21" s="300" t="s">
        <v>1190</v>
      </c>
      <c r="G21" s="300"/>
      <c r="H21" s="300"/>
      <c r="I21" s="300"/>
      <c r="J21" s="300"/>
      <c r="K21" s="193"/>
    </row>
    <row r="22" spans="2:11" ht="12.75" customHeight="1">
      <c r="B22" s="196"/>
      <c r="C22" s="197"/>
      <c r="D22" s="197"/>
      <c r="E22" s="197"/>
      <c r="F22" s="197"/>
      <c r="G22" s="197"/>
      <c r="H22" s="197"/>
      <c r="I22" s="197"/>
      <c r="J22" s="197"/>
      <c r="K22" s="193"/>
    </row>
    <row r="23" spans="2:11" ht="15" customHeight="1">
      <c r="B23" s="196"/>
      <c r="C23" s="300" t="s">
        <v>1191</v>
      </c>
      <c r="D23" s="300"/>
      <c r="E23" s="300"/>
      <c r="F23" s="300"/>
      <c r="G23" s="300"/>
      <c r="H23" s="300"/>
      <c r="I23" s="300"/>
      <c r="J23" s="300"/>
      <c r="K23" s="193"/>
    </row>
    <row r="24" spans="2:11" ht="15" customHeight="1">
      <c r="B24" s="196"/>
      <c r="C24" s="300" t="s">
        <v>1192</v>
      </c>
      <c r="D24" s="300"/>
      <c r="E24" s="300"/>
      <c r="F24" s="300"/>
      <c r="G24" s="300"/>
      <c r="H24" s="300"/>
      <c r="I24" s="300"/>
      <c r="J24" s="300"/>
      <c r="K24" s="193"/>
    </row>
    <row r="25" spans="2:11" ht="15" customHeight="1">
      <c r="B25" s="196"/>
      <c r="C25" s="195"/>
      <c r="D25" s="300" t="s">
        <v>1193</v>
      </c>
      <c r="E25" s="300"/>
      <c r="F25" s="300"/>
      <c r="G25" s="300"/>
      <c r="H25" s="300"/>
      <c r="I25" s="300"/>
      <c r="J25" s="300"/>
      <c r="K25" s="193"/>
    </row>
    <row r="26" spans="2:11" ht="15" customHeight="1">
      <c r="B26" s="196"/>
      <c r="C26" s="197"/>
      <c r="D26" s="300" t="s">
        <v>1194</v>
      </c>
      <c r="E26" s="300"/>
      <c r="F26" s="300"/>
      <c r="G26" s="300"/>
      <c r="H26" s="300"/>
      <c r="I26" s="300"/>
      <c r="J26" s="300"/>
      <c r="K26" s="193"/>
    </row>
    <row r="27" spans="2:11" ht="12.75" customHeight="1">
      <c r="B27" s="196"/>
      <c r="C27" s="197"/>
      <c r="D27" s="197"/>
      <c r="E27" s="197"/>
      <c r="F27" s="197"/>
      <c r="G27" s="197"/>
      <c r="H27" s="197"/>
      <c r="I27" s="197"/>
      <c r="J27" s="197"/>
      <c r="K27" s="193"/>
    </row>
    <row r="28" spans="2:11" ht="15" customHeight="1">
      <c r="B28" s="196"/>
      <c r="C28" s="197"/>
      <c r="D28" s="300" t="s">
        <v>1195</v>
      </c>
      <c r="E28" s="300"/>
      <c r="F28" s="300"/>
      <c r="G28" s="300"/>
      <c r="H28" s="300"/>
      <c r="I28" s="300"/>
      <c r="J28" s="300"/>
      <c r="K28" s="193"/>
    </row>
    <row r="29" spans="2:11" ht="15" customHeight="1">
      <c r="B29" s="196"/>
      <c r="C29" s="197"/>
      <c r="D29" s="300" t="s">
        <v>1196</v>
      </c>
      <c r="E29" s="300"/>
      <c r="F29" s="300"/>
      <c r="G29" s="300"/>
      <c r="H29" s="300"/>
      <c r="I29" s="300"/>
      <c r="J29" s="300"/>
      <c r="K29" s="193"/>
    </row>
    <row r="30" spans="2:11" ht="12.75" customHeight="1">
      <c r="B30" s="196"/>
      <c r="C30" s="197"/>
      <c r="D30" s="197"/>
      <c r="E30" s="197"/>
      <c r="F30" s="197"/>
      <c r="G30" s="197"/>
      <c r="H30" s="197"/>
      <c r="I30" s="197"/>
      <c r="J30" s="197"/>
      <c r="K30" s="193"/>
    </row>
    <row r="31" spans="2:11" ht="15" customHeight="1">
      <c r="B31" s="196"/>
      <c r="C31" s="197"/>
      <c r="D31" s="300" t="s">
        <v>1197</v>
      </c>
      <c r="E31" s="300"/>
      <c r="F31" s="300"/>
      <c r="G31" s="300"/>
      <c r="H31" s="300"/>
      <c r="I31" s="300"/>
      <c r="J31" s="300"/>
      <c r="K31" s="193"/>
    </row>
    <row r="32" spans="2:11" ht="15" customHeight="1">
      <c r="B32" s="196"/>
      <c r="C32" s="197"/>
      <c r="D32" s="300" t="s">
        <v>1198</v>
      </c>
      <c r="E32" s="300"/>
      <c r="F32" s="300"/>
      <c r="G32" s="300"/>
      <c r="H32" s="300"/>
      <c r="I32" s="300"/>
      <c r="J32" s="300"/>
      <c r="K32" s="193"/>
    </row>
    <row r="33" spans="2:11" ht="15" customHeight="1">
      <c r="B33" s="196"/>
      <c r="C33" s="197"/>
      <c r="D33" s="300" t="s">
        <v>1199</v>
      </c>
      <c r="E33" s="300"/>
      <c r="F33" s="300"/>
      <c r="G33" s="300"/>
      <c r="H33" s="300"/>
      <c r="I33" s="300"/>
      <c r="J33" s="300"/>
      <c r="K33" s="193"/>
    </row>
    <row r="34" spans="2:11" ht="15" customHeight="1">
      <c r="B34" s="196"/>
      <c r="C34" s="197"/>
      <c r="D34" s="195"/>
      <c r="E34" s="199" t="s">
        <v>128</v>
      </c>
      <c r="F34" s="195"/>
      <c r="G34" s="300" t="s">
        <v>1200</v>
      </c>
      <c r="H34" s="300"/>
      <c r="I34" s="300"/>
      <c r="J34" s="300"/>
      <c r="K34" s="193"/>
    </row>
    <row r="35" spans="2:11" ht="30.75" customHeight="1">
      <c r="B35" s="196"/>
      <c r="C35" s="197"/>
      <c r="D35" s="195"/>
      <c r="E35" s="199" t="s">
        <v>1201</v>
      </c>
      <c r="F35" s="195"/>
      <c r="G35" s="300" t="s">
        <v>1202</v>
      </c>
      <c r="H35" s="300"/>
      <c r="I35" s="300"/>
      <c r="J35" s="300"/>
      <c r="K35" s="193"/>
    </row>
    <row r="36" spans="2:11" ht="15" customHeight="1">
      <c r="B36" s="196"/>
      <c r="C36" s="197"/>
      <c r="D36" s="195"/>
      <c r="E36" s="199" t="s">
        <v>55</v>
      </c>
      <c r="F36" s="195"/>
      <c r="G36" s="300" t="s">
        <v>1203</v>
      </c>
      <c r="H36" s="300"/>
      <c r="I36" s="300"/>
      <c r="J36" s="300"/>
      <c r="K36" s="193"/>
    </row>
    <row r="37" spans="2:11" ht="15" customHeight="1">
      <c r="B37" s="196"/>
      <c r="C37" s="197"/>
      <c r="D37" s="195"/>
      <c r="E37" s="199" t="s">
        <v>129</v>
      </c>
      <c r="F37" s="195"/>
      <c r="G37" s="300" t="s">
        <v>1204</v>
      </c>
      <c r="H37" s="300"/>
      <c r="I37" s="300"/>
      <c r="J37" s="300"/>
      <c r="K37" s="193"/>
    </row>
    <row r="38" spans="2:11" ht="15" customHeight="1">
      <c r="B38" s="196"/>
      <c r="C38" s="197"/>
      <c r="D38" s="195"/>
      <c r="E38" s="199" t="s">
        <v>130</v>
      </c>
      <c r="F38" s="195"/>
      <c r="G38" s="300" t="s">
        <v>1205</v>
      </c>
      <c r="H38" s="300"/>
      <c r="I38" s="300"/>
      <c r="J38" s="300"/>
      <c r="K38" s="193"/>
    </row>
    <row r="39" spans="2:11" ht="15" customHeight="1">
      <c r="B39" s="196"/>
      <c r="C39" s="197"/>
      <c r="D39" s="195"/>
      <c r="E39" s="199" t="s">
        <v>131</v>
      </c>
      <c r="F39" s="195"/>
      <c r="G39" s="300" t="s">
        <v>1206</v>
      </c>
      <c r="H39" s="300"/>
      <c r="I39" s="300"/>
      <c r="J39" s="300"/>
      <c r="K39" s="193"/>
    </row>
    <row r="40" spans="2:11" ht="15" customHeight="1">
      <c r="B40" s="196"/>
      <c r="C40" s="197"/>
      <c r="D40" s="195"/>
      <c r="E40" s="199" t="s">
        <v>1207</v>
      </c>
      <c r="F40" s="195"/>
      <c r="G40" s="300" t="s">
        <v>1208</v>
      </c>
      <c r="H40" s="300"/>
      <c r="I40" s="300"/>
      <c r="J40" s="300"/>
      <c r="K40" s="193"/>
    </row>
    <row r="41" spans="2:11" ht="15" customHeight="1">
      <c r="B41" s="196"/>
      <c r="C41" s="197"/>
      <c r="D41" s="195"/>
      <c r="E41" s="199"/>
      <c r="F41" s="195"/>
      <c r="G41" s="300" t="s">
        <v>1209</v>
      </c>
      <c r="H41" s="300"/>
      <c r="I41" s="300"/>
      <c r="J41" s="300"/>
      <c r="K41" s="193"/>
    </row>
    <row r="42" spans="2:11" ht="15" customHeight="1">
      <c r="B42" s="196"/>
      <c r="C42" s="197"/>
      <c r="D42" s="195"/>
      <c r="E42" s="199" t="s">
        <v>1210</v>
      </c>
      <c r="F42" s="195"/>
      <c r="G42" s="300" t="s">
        <v>1211</v>
      </c>
      <c r="H42" s="300"/>
      <c r="I42" s="300"/>
      <c r="J42" s="300"/>
      <c r="K42" s="193"/>
    </row>
    <row r="43" spans="2:11" ht="15" customHeight="1">
      <c r="B43" s="196"/>
      <c r="C43" s="197"/>
      <c r="D43" s="195"/>
      <c r="E43" s="199" t="s">
        <v>133</v>
      </c>
      <c r="F43" s="195"/>
      <c r="G43" s="300" t="s">
        <v>1212</v>
      </c>
      <c r="H43" s="300"/>
      <c r="I43" s="300"/>
      <c r="J43" s="300"/>
      <c r="K43" s="193"/>
    </row>
    <row r="44" spans="2:11" ht="12.75" customHeight="1">
      <c r="B44" s="196"/>
      <c r="C44" s="197"/>
      <c r="D44" s="195"/>
      <c r="E44" s="195"/>
      <c r="F44" s="195"/>
      <c r="G44" s="195"/>
      <c r="H44" s="195"/>
      <c r="I44" s="195"/>
      <c r="J44" s="195"/>
      <c r="K44" s="193"/>
    </row>
    <row r="45" spans="2:11" ht="15" customHeight="1">
      <c r="B45" s="196"/>
      <c r="C45" s="197"/>
      <c r="D45" s="300" t="s">
        <v>1213</v>
      </c>
      <c r="E45" s="300"/>
      <c r="F45" s="300"/>
      <c r="G45" s="300"/>
      <c r="H45" s="300"/>
      <c r="I45" s="300"/>
      <c r="J45" s="300"/>
      <c r="K45" s="193"/>
    </row>
    <row r="46" spans="2:11" ht="15" customHeight="1">
      <c r="B46" s="196"/>
      <c r="C46" s="197"/>
      <c r="D46" s="197"/>
      <c r="E46" s="300" t="s">
        <v>1214</v>
      </c>
      <c r="F46" s="300"/>
      <c r="G46" s="300"/>
      <c r="H46" s="300"/>
      <c r="I46" s="300"/>
      <c r="J46" s="300"/>
      <c r="K46" s="193"/>
    </row>
    <row r="47" spans="2:11" ht="15" customHeight="1">
      <c r="B47" s="196"/>
      <c r="C47" s="197"/>
      <c r="D47" s="197"/>
      <c r="E47" s="300" t="s">
        <v>1215</v>
      </c>
      <c r="F47" s="300"/>
      <c r="G47" s="300"/>
      <c r="H47" s="300"/>
      <c r="I47" s="300"/>
      <c r="J47" s="300"/>
      <c r="K47" s="193"/>
    </row>
    <row r="48" spans="2:11" ht="15" customHeight="1">
      <c r="B48" s="196"/>
      <c r="C48" s="197"/>
      <c r="D48" s="197"/>
      <c r="E48" s="300" t="s">
        <v>1216</v>
      </c>
      <c r="F48" s="300"/>
      <c r="G48" s="300"/>
      <c r="H48" s="300"/>
      <c r="I48" s="300"/>
      <c r="J48" s="300"/>
      <c r="K48" s="193"/>
    </row>
    <row r="49" spans="2:11" ht="15" customHeight="1">
      <c r="B49" s="196"/>
      <c r="C49" s="197"/>
      <c r="D49" s="300" t="s">
        <v>1217</v>
      </c>
      <c r="E49" s="300"/>
      <c r="F49" s="300"/>
      <c r="G49" s="300"/>
      <c r="H49" s="300"/>
      <c r="I49" s="300"/>
      <c r="J49" s="300"/>
      <c r="K49" s="193"/>
    </row>
    <row r="50" spans="2:11" ht="25.5" customHeight="1">
      <c r="B50" s="192"/>
      <c r="C50" s="302" t="s">
        <v>1218</v>
      </c>
      <c r="D50" s="302"/>
      <c r="E50" s="302"/>
      <c r="F50" s="302"/>
      <c r="G50" s="302"/>
      <c r="H50" s="302"/>
      <c r="I50" s="302"/>
      <c r="J50" s="302"/>
      <c r="K50" s="193"/>
    </row>
    <row r="51" spans="2:11" ht="5.25" customHeight="1">
      <c r="B51" s="192"/>
      <c r="C51" s="194"/>
      <c r="D51" s="194"/>
      <c r="E51" s="194"/>
      <c r="F51" s="194"/>
      <c r="G51" s="194"/>
      <c r="H51" s="194"/>
      <c r="I51" s="194"/>
      <c r="J51" s="194"/>
      <c r="K51" s="193"/>
    </row>
    <row r="52" spans="2:11" ht="15" customHeight="1">
      <c r="B52" s="192"/>
      <c r="C52" s="300" t="s">
        <v>1219</v>
      </c>
      <c r="D52" s="300"/>
      <c r="E52" s="300"/>
      <c r="F52" s="300"/>
      <c r="G52" s="300"/>
      <c r="H52" s="300"/>
      <c r="I52" s="300"/>
      <c r="J52" s="300"/>
      <c r="K52" s="193"/>
    </row>
    <row r="53" spans="2:11" ht="15" customHeight="1">
      <c r="B53" s="192"/>
      <c r="C53" s="300" t="s">
        <v>1220</v>
      </c>
      <c r="D53" s="300"/>
      <c r="E53" s="300"/>
      <c r="F53" s="300"/>
      <c r="G53" s="300"/>
      <c r="H53" s="300"/>
      <c r="I53" s="300"/>
      <c r="J53" s="300"/>
      <c r="K53" s="193"/>
    </row>
    <row r="54" spans="2:11" ht="12.75" customHeight="1">
      <c r="B54" s="192"/>
      <c r="C54" s="195"/>
      <c r="D54" s="195"/>
      <c r="E54" s="195"/>
      <c r="F54" s="195"/>
      <c r="G54" s="195"/>
      <c r="H54" s="195"/>
      <c r="I54" s="195"/>
      <c r="J54" s="195"/>
      <c r="K54" s="193"/>
    </row>
    <row r="55" spans="2:11" ht="15" customHeight="1">
      <c r="B55" s="192"/>
      <c r="C55" s="300" t="s">
        <v>1221</v>
      </c>
      <c r="D55" s="300"/>
      <c r="E55" s="300"/>
      <c r="F55" s="300"/>
      <c r="G55" s="300"/>
      <c r="H55" s="300"/>
      <c r="I55" s="300"/>
      <c r="J55" s="300"/>
      <c r="K55" s="193"/>
    </row>
    <row r="56" spans="2:11" ht="15" customHeight="1">
      <c r="B56" s="192"/>
      <c r="C56" s="197"/>
      <c r="D56" s="300" t="s">
        <v>1222</v>
      </c>
      <c r="E56" s="300"/>
      <c r="F56" s="300"/>
      <c r="G56" s="300"/>
      <c r="H56" s="300"/>
      <c r="I56" s="300"/>
      <c r="J56" s="300"/>
      <c r="K56" s="193"/>
    </row>
    <row r="57" spans="2:11" ht="15" customHeight="1">
      <c r="B57" s="192"/>
      <c r="C57" s="197"/>
      <c r="D57" s="300" t="s">
        <v>1223</v>
      </c>
      <c r="E57" s="300"/>
      <c r="F57" s="300"/>
      <c r="G57" s="300"/>
      <c r="H57" s="300"/>
      <c r="I57" s="300"/>
      <c r="J57" s="300"/>
      <c r="K57" s="193"/>
    </row>
    <row r="58" spans="2:11" ht="15" customHeight="1">
      <c r="B58" s="192"/>
      <c r="C58" s="197"/>
      <c r="D58" s="300" t="s">
        <v>1224</v>
      </c>
      <c r="E58" s="300"/>
      <c r="F58" s="300"/>
      <c r="G58" s="300"/>
      <c r="H58" s="300"/>
      <c r="I58" s="300"/>
      <c r="J58" s="300"/>
      <c r="K58" s="193"/>
    </row>
    <row r="59" spans="2:11" ht="15" customHeight="1">
      <c r="B59" s="192"/>
      <c r="C59" s="197"/>
      <c r="D59" s="300" t="s">
        <v>1225</v>
      </c>
      <c r="E59" s="300"/>
      <c r="F59" s="300"/>
      <c r="G59" s="300"/>
      <c r="H59" s="300"/>
      <c r="I59" s="300"/>
      <c r="J59" s="300"/>
      <c r="K59" s="193"/>
    </row>
    <row r="60" spans="2:11" ht="15" customHeight="1">
      <c r="B60" s="192"/>
      <c r="C60" s="197"/>
      <c r="D60" s="303" t="s">
        <v>1226</v>
      </c>
      <c r="E60" s="303"/>
      <c r="F60" s="303"/>
      <c r="G60" s="303"/>
      <c r="H60" s="303"/>
      <c r="I60" s="303"/>
      <c r="J60" s="303"/>
      <c r="K60" s="193"/>
    </row>
    <row r="61" spans="2:11" ht="15" customHeight="1">
      <c r="B61" s="192"/>
      <c r="C61" s="197"/>
      <c r="D61" s="300" t="s">
        <v>1227</v>
      </c>
      <c r="E61" s="300"/>
      <c r="F61" s="300"/>
      <c r="G61" s="300"/>
      <c r="H61" s="300"/>
      <c r="I61" s="300"/>
      <c r="J61" s="300"/>
      <c r="K61" s="193"/>
    </row>
    <row r="62" spans="2:11" ht="12.75" customHeight="1">
      <c r="B62" s="192"/>
      <c r="C62" s="197"/>
      <c r="D62" s="197"/>
      <c r="E62" s="200"/>
      <c r="F62" s="197"/>
      <c r="G62" s="197"/>
      <c r="H62" s="197"/>
      <c r="I62" s="197"/>
      <c r="J62" s="197"/>
      <c r="K62" s="193"/>
    </row>
    <row r="63" spans="2:11" ht="15" customHeight="1">
      <c r="B63" s="192"/>
      <c r="C63" s="197"/>
      <c r="D63" s="300" t="s">
        <v>1228</v>
      </c>
      <c r="E63" s="300"/>
      <c r="F63" s="300"/>
      <c r="G63" s="300"/>
      <c r="H63" s="300"/>
      <c r="I63" s="300"/>
      <c r="J63" s="300"/>
      <c r="K63" s="193"/>
    </row>
    <row r="64" spans="2:11" ht="15" customHeight="1">
      <c r="B64" s="192"/>
      <c r="C64" s="197"/>
      <c r="D64" s="303" t="s">
        <v>1229</v>
      </c>
      <c r="E64" s="303"/>
      <c r="F64" s="303"/>
      <c r="G64" s="303"/>
      <c r="H64" s="303"/>
      <c r="I64" s="303"/>
      <c r="J64" s="303"/>
      <c r="K64" s="193"/>
    </row>
    <row r="65" spans="2:11" ht="15" customHeight="1">
      <c r="B65" s="192"/>
      <c r="C65" s="197"/>
      <c r="D65" s="300" t="s">
        <v>1230</v>
      </c>
      <c r="E65" s="300"/>
      <c r="F65" s="300"/>
      <c r="G65" s="300"/>
      <c r="H65" s="300"/>
      <c r="I65" s="300"/>
      <c r="J65" s="300"/>
      <c r="K65" s="193"/>
    </row>
    <row r="66" spans="2:11" ht="15" customHeight="1">
      <c r="B66" s="192"/>
      <c r="C66" s="197"/>
      <c r="D66" s="300" t="s">
        <v>1231</v>
      </c>
      <c r="E66" s="300"/>
      <c r="F66" s="300"/>
      <c r="G66" s="300"/>
      <c r="H66" s="300"/>
      <c r="I66" s="300"/>
      <c r="J66" s="300"/>
      <c r="K66" s="193"/>
    </row>
    <row r="67" spans="2:11" ht="15" customHeight="1">
      <c r="B67" s="192"/>
      <c r="C67" s="197"/>
      <c r="D67" s="300" t="s">
        <v>1232</v>
      </c>
      <c r="E67" s="300"/>
      <c r="F67" s="300"/>
      <c r="G67" s="300"/>
      <c r="H67" s="300"/>
      <c r="I67" s="300"/>
      <c r="J67" s="300"/>
      <c r="K67" s="193"/>
    </row>
    <row r="68" spans="2:11" ht="15" customHeight="1">
      <c r="B68" s="192"/>
      <c r="C68" s="197"/>
      <c r="D68" s="300" t="s">
        <v>1233</v>
      </c>
      <c r="E68" s="300"/>
      <c r="F68" s="300"/>
      <c r="G68" s="300"/>
      <c r="H68" s="300"/>
      <c r="I68" s="300"/>
      <c r="J68" s="300"/>
      <c r="K68" s="193"/>
    </row>
    <row r="69" spans="2:11" ht="12.75" customHeight="1">
      <c r="B69" s="201"/>
      <c r="C69" s="202"/>
      <c r="D69" s="202"/>
      <c r="E69" s="202"/>
      <c r="F69" s="202"/>
      <c r="G69" s="202"/>
      <c r="H69" s="202"/>
      <c r="I69" s="202"/>
      <c r="J69" s="202"/>
      <c r="K69" s="203"/>
    </row>
    <row r="70" spans="2:11" ht="18.75" customHeight="1">
      <c r="B70" s="204"/>
      <c r="C70" s="204"/>
      <c r="D70" s="204"/>
      <c r="E70" s="204"/>
      <c r="F70" s="204"/>
      <c r="G70" s="204"/>
      <c r="H70" s="204"/>
      <c r="I70" s="204"/>
      <c r="J70" s="204"/>
      <c r="K70" s="205"/>
    </row>
    <row r="71" spans="2:11" ht="18.75" customHeight="1">
      <c r="B71" s="205"/>
      <c r="C71" s="205"/>
      <c r="D71" s="205"/>
      <c r="E71" s="205"/>
      <c r="F71" s="205"/>
      <c r="G71" s="205"/>
      <c r="H71" s="205"/>
      <c r="I71" s="205"/>
      <c r="J71" s="205"/>
      <c r="K71" s="205"/>
    </row>
    <row r="72" spans="2:11" ht="7.5" customHeight="1">
      <c r="B72" s="206"/>
      <c r="C72" s="207"/>
      <c r="D72" s="207"/>
      <c r="E72" s="207"/>
      <c r="F72" s="207"/>
      <c r="G72" s="207"/>
      <c r="H72" s="207"/>
      <c r="I72" s="207"/>
      <c r="J72" s="207"/>
      <c r="K72" s="208"/>
    </row>
    <row r="73" spans="2:11" ht="45" customHeight="1">
      <c r="B73" s="209"/>
      <c r="C73" s="304" t="s">
        <v>106</v>
      </c>
      <c r="D73" s="304"/>
      <c r="E73" s="304"/>
      <c r="F73" s="304"/>
      <c r="G73" s="304"/>
      <c r="H73" s="304"/>
      <c r="I73" s="304"/>
      <c r="J73" s="304"/>
      <c r="K73" s="210"/>
    </row>
    <row r="74" spans="2:11" ht="17.25" customHeight="1">
      <c r="B74" s="209"/>
      <c r="C74" s="211" t="s">
        <v>1234</v>
      </c>
      <c r="D74" s="211"/>
      <c r="E74" s="211"/>
      <c r="F74" s="211" t="s">
        <v>1235</v>
      </c>
      <c r="G74" s="212"/>
      <c r="H74" s="211" t="s">
        <v>129</v>
      </c>
      <c r="I74" s="211" t="s">
        <v>59</v>
      </c>
      <c r="J74" s="211" t="s">
        <v>1236</v>
      </c>
      <c r="K74" s="210"/>
    </row>
    <row r="75" spans="2:11" ht="17.25" customHeight="1">
      <c r="B75" s="209"/>
      <c r="C75" s="213" t="s">
        <v>1237</v>
      </c>
      <c r="D75" s="213"/>
      <c r="E75" s="213"/>
      <c r="F75" s="214" t="s">
        <v>1238</v>
      </c>
      <c r="G75" s="215"/>
      <c r="H75" s="213"/>
      <c r="I75" s="213"/>
      <c r="J75" s="213" t="s">
        <v>1239</v>
      </c>
      <c r="K75" s="210"/>
    </row>
    <row r="76" spans="2:11" ht="5.25" customHeight="1">
      <c r="B76" s="209"/>
      <c r="C76" s="216"/>
      <c r="D76" s="216"/>
      <c r="E76" s="216"/>
      <c r="F76" s="216"/>
      <c r="G76" s="217"/>
      <c r="H76" s="216"/>
      <c r="I76" s="216"/>
      <c r="J76" s="216"/>
      <c r="K76" s="210"/>
    </row>
    <row r="77" spans="2:11" ht="15" customHeight="1">
      <c r="B77" s="209"/>
      <c r="C77" s="199" t="s">
        <v>55</v>
      </c>
      <c r="D77" s="216"/>
      <c r="E77" s="216"/>
      <c r="F77" s="218" t="s">
        <v>1240</v>
      </c>
      <c r="G77" s="217"/>
      <c r="H77" s="199" t="s">
        <v>1241</v>
      </c>
      <c r="I77" s="199" t="s">
        <v>1242</v>
      </c>
      <c r="J77" s="199">
        <v>20</v>
      </c>
      <c r="K77" s="210"/>
    </row>
    <row r="78" spans="2:11" ht="15" customHeight="1">
      <c r="B78" s="209"/>
      <c r="C78" s="199" t="s">
        <v>1243</v>
      </c>
      <c r="D78" s="199"/>
      <c r="E78" s="199"/>
      <c r="F78" s="218" t="s">
        <v>1240</v>
      </c>
      <c r="G78" s="217"/>
      <c r="H78" s="199" t="s">
        <v>1244</v>
      </c>
      <c r="I78" s="199" t="s">
        <v>1242</v>
      </c>
      <c r="J78" s="199">
        <v>120</v>
      </c>
      <c r="K78" s="210"/>
    </row>
    <row r="79" spans="2:11" ht="15" customHeight="1">
      <c r="B79" s="219"/>
      <c r="C79" s="199" t="s">
        <v>1245</v>
      </c>
      <c r="D79" s="199"/>
      <c r="E79" s="199"/>
      <c r="F79" s="218" t="s">
        <v>1246</v>
      </c>
      <c r="G79" s="217"/>
      <c r="H79" s="199" t="s">
        <v>1247</v>
      </c>
      <c r="I79" s="199" t="s">
        <v>1242</v>
      </c>
      <c r="J79" s="199">
        <v>50</v>
      </c>
      <c r="K79" s="210"/>
    </row>
    <row r="80" spans="2:11" ht="15" customHeight="1">
      <c r="B80" s="219"/>
      <c r="C80" s="199" t="s">
        <v>1248</v>
      </c>
      <c r="D80" s="199"/>
      <c r="E80" s="199"/>
      <c r="F80" s="218" t="s">
        <v>1240</v>
      </c>
      <c r="G80" s="217"/>
      <c r="H80" s="199" t="s">
        <v>1249</v>
      </c>
      <c r="I80" s="199" t="s">
        <v>1250</v>
      </c>
      <c r="J80" s="199"/>
      <c r="K80" s="210"/>
    </row>
    <row r="81" spans="2:11" ht="15" customHeight="1">
      <c r="B81" s="219"/>
      <c r="C81" s="199" t="s">
        <v>1251</v>
      </c>
      <c r="D81" s="199"/>
      <c r="E81" s="199"/>
      <c r="F81" s="218" t="s">
        <v>1246</v>
      </c>
      <c r="G81" s="199"/>
      <c r="H81" s="199" t="s">
        <v>1252</v>
      </c>
      <c r="I81" s="199" t="s">
        <v>1242</v>
      </c>
      <c r="J81" s="199">
        <v>15</v>
      </c>
      <c r="K81" s="210"/>
    </row>
    <row r="82" spans="2:11" ht="15" customHeight="1">
      <c r="B82" s="219"/>
      <c r="C82" s="199" t="s">
        <v>1253</v>
      </c>
      <c r="D82" s="199"/>
      <c r="E82" s="199"/>
      <c r="F82" s="218" t="s">
        <v>1246</v>
      </c>
      <c r="G82" s="199"/>
      <c r="H82" s="199" t="s">
        <v>1254</v>
      </c>
      <c r="I82" s="199" t="s">
        <v>1242</v>
      </c>
      <c r="J82" s="199">
        <v>15</v>
      </c>
      <c r="K82" s="210"/>
    </row>
    <row r="83" spans="2:11" ht="15" customHeight="1">
      <c r="B83" s="219"/>
      <c r="C83" s="199" t="s">
        <v>1255</v>
      </c>
      <c r="D83" s="199"/>
      <c r="E83" s="199"/>
      <c r="F83" s="218" t="s">
        <v>1246</v>
      </c>
      <c r="G83" s="199"/>
      <c r="H83" s="199" t="s">
        <v>1256</v>
      </c>
      <c r="I83" s="199" t="s">
        <v>1242</v>
      </c>
      <c r="J83" s="199">
        <v>20</v>
      </c>
      <c r="K83" s="210"/>
    </row>
    <row r="84" spans="2:11" ht="15" customHeight="1">
      <c r="B84" s="219"/>
      <c r="C84" s="199" t="s">
        <v>1257</v>
      </c>
      <c r="D84" s="199"/>
      <c r="E84" s="199"/>
      <c r="F84" s="218" t="s">
        <v>1246</v>
      </c>
      <c r="G84" s="199"/>
      <c r="H84" s="199" t="s">
        <v>1258</v>
      </c>
      <c r="I84" s="199" t="s">
        <v>1242</v>
      </c>
      <c r="J84" s="199">
        <v>20</v>
      </c>
      <c r="K84" s="210"/>
    </row>
    <row r="85" spans="2:11" ht="15" customHeight="1">
      <c r="B85" s="219"/>
      <c r="C85" s="199" t="s">
        <v>1259</v>
      </c>
      <c r="D85" s="199"/>
      <c r="E85" s="199"/>
      <c r="F85" s="218" t="s">
        <v>1246</v>
      </c>
      <c r="G85" s="217"/>
      <c r="H85" s="199" t="s">
        <v>1260</v>
      </c>
      <c r="I85" s="199" t="s">
        <v>1242</v>
      </c>
      <c r="J85" s="199">
        <v>50</v>
      </c>
      <c r="K85" s="210"/>
    </row>
    <row r="86" spans="2:11" ht="15" customHeight="1">
      <c r="B86" s="219"/>
      <c r="C86" s="199" t="s">
        <v>1261</v>
      </c>
      <c r="D86" s="199"/>
      <c r="E86" s="199"/>
      <c r="F86" s="218" t="s">
        <v>1246</v>
      </c>
      <c r="G86" s="217"/>
      <c r="H86" s="199" t="s">
        <v>1262</v>
      </c>
      <c r="I86" s="199" t="s">
        <v>1242</v>
      </c>
      <c r="J86" s="199">
        <v>20</v>
      </c>
      <c r="K86" s="210"/>
    </row>
    <row r="87" spans="2:11" ht="15" customHeight="1">
      <c r="B87" s="219"/>
      <c r="C87" s="199" t="s">
        <v>1263</v>
      </c>
      <c r="D87" s="199"/>
      <c r="E87" s="199"/>
      <c r="F87" s="218" t="s">
        <v>1246</v>
      </c>
      <c r="G87" s="217"/>
      <c r="H87" s="199" t="s">
        <v>1264</v>
      </c>
      <c r="I87" s="199" t="s">
        <v>1242</v>
      </c>
      <c r="J87" s="199">
        <v>20</v>
      </c>
      <c r="K87" s="210"/>
    </row>
    <row r="88" spans="2:11" ht="15" customHeight="1">
      <c r="B88" s="219"/>
      <c r="C88" s="199" t="s">
        <v>1265</v>
      </c>
      <c r="D88" s="199"/>
      <c r="E88" s="199"/>
      <c r="F88" s="218" t="s">
        <v>1246</v>
      </c>
      <c r="G88" s="217"/>
      <c r="H88" s="199" t="s">
        <v>1266</v>
      </c>
      <c r="I88" s="199" t="s">
        <v>1242</v>
      </c>
      <c r="J88" s="199">
        <v>50</v>
      </c>
      <c r="K88" s="210"/>
    </row>
    <row r="89" spans="2:11" ht="15" customHeight="1">
      <c r="B89" s="219"/>
      <c r="C89" s="199" t="s">
        <v>1267</v>
      </c>
      <c r="D89" s="199"/>
      <c r="E89" s="199"/>
      <c r="F89" s="218" t="s">
        <v>1246</v>
      </c>
      <c r="G89" s="217"/>
      <c r="H89" s="199" t="s">
        <v>1267</v>
      </c>
      <c r="I89" s="199" t="s">
        <v>1242</v>
      </c>
      <c r="J89" s="199">
        <v>50</v>
      </c>
      <c r="K89" s="210"/>
    </row>
    <row r="90" spans="2:11" ht="15" customHeight="1">
      <c r="B90" s="219"/>
      <c r="C90" s="199" t="s">
        <v>134</v>
      </c>
      <c r="D90" s="199"/>
      <c r="E90" s="199"/>
      <c r="F90" s="218" t="s">
        <v>1246</v>
      </c>
      <c r="G90" s="217"/>
      <c r="H90" s="199" t="s">
        <v>1268</v>
      </c>
      <c r="I90" s="199" t="s">
        <v>1242</v>
      </c>
      <c r="J90" s="199">
        <v>255</v>
      </c>
      <c r="K90" s="210"/>
    </row>
    <row r="91" spans="2:11" ht="15" customHeight="1">
      <c r="B91" s="219"/>
      <c r="C91" s="199" t="s">
        <v>1269</v>
      </c>
      <c r="D91" s="199"/>
      <c r="E91" s="199"/>
      <c r="F91" s="218" t="s">
        <v>1240</v>
      </c>
      <c r="G91" s="217"/>
      <c r="H91" s="199" t="s">
        <v>1270</v>
      </c>
      <c r="I91" s="199" t="s">
        <v>1271</v>
      </c>
      <c r="J91" s="199"/>
      <c r="K91" s="210"/>
    </row>
    <row r="92" spans="2:11" ht="15" customHeight="1">
      <c r="B92" s="219"/>
      <c r="C92" s="199" t="s">
        <v>1272</v>
      </c>
      <c r="D92" s="199"/>
      <c r="E92" s="199"/>
      <c r="F92" s="218" t="s">
        <v>1240</v>
      </c>
      <c r="G92" s="217"/>
      <c r="H92" s="199" t="s">
        <v>1273</v>
      </c>
      <c r="I92" s="199" t="s">
        <v>1274</v>
      </c>
      <c r="J92" s="199"/>
      <c r="K92" s="210"/>
    </row>
    <row r="93" spans="2:11" ht="15" customHeight="1">
      <c r="B93" s="219"/>
      <c r="C93" s="199" t="s">
        <v>1275</v>
      </c>
      <c r="D93" s="199"/>
      <c r="E93" s="199"/>
      <c r="F93" s="218" t="s">
        <v>1240</v>
      </c>
      <c r="G93" s="217"/>
      <c r="H93" s="199" t="s">
        <v>1275</v>
      </c>
      <c r="I93" s="199" t="s">
        <v>1274</v>
      </c>
      <c r="J93" s="199"/>
      <c r="K93" s="210"/>
    </row>
    <row r="94" spans="2:11" ht="15" customHeight="1">
      <c r="B94" s="219"/>
      <c r="C94" s="199" t="s">
        <v>40</v>
      </c>
      <c r="D94" s="199"/>
      <c r="E94" s="199"/>
      <c r="F94" s="218" t="s">
        <v>1240</v>
      </c>
      <c r="G94" s="217"/>
      <c r="H94" s="199" t="s">
        <v>1276</v>
      </c>
      <c r="I94" s="199" t="s">
        <v>1274</v>
      </c>
      <c r="J94" s="199"/>
      <c r="K94" s="210"/>
    </row>
    <row r="95" spans="2:11" ht="15" customHeight="1">
      <c r="B95" s="219"/>
      <c r="C95" s="199" t="s">
        <v>50</v>
      </c>
      <c r="D95" s="199"/>
      <c r="E95" s="199"/>
      <c r="F95" s="218" t="s">
        <v>1240</v>
      </c>
      <c r="G95" s="217"/>
      <c r="H95" s="199" t="s">
        <v>1277</v>
      </c>
      <c r="I95" s="199" t="s">
        <v>1274</v>
      </c>
      <c r="J95" s="199"/>
      <c r="K95" s="210"/>
    </row>
    <row r="96" spans="2:11" ht="15" customHeight="1">
      <c r="B96" s="220"/>
      <c r="C96" s="221"/>
      <c r="D96" s="221"/>
      <c r="E96" s="221"/>
      <c r="F96" s="221"/>
      <c r="G96" s="221"/>
      <c r="H96" s="221"/>
      <c r="I96" s="221"/>
      <c r="J96" s="221"/>
      <c r="K96" s="222"/>
    </row>
    <row r="97" spans="2:11" ht="18.75" customHeight="1">
      <c r="B97" s="223"/>
      <c r="C97" s="224"/>
      <c r="D97" s="224"/>
      <c r="E97" s="224"/>
      <c r="F97" s="224"/>
      <c r="G97" s="224"/>
      <c r="H97" s="224"/>
      <c r="I97" s="224"/>
      <c r="J97" s="224"/>
      <c r="K97" s="223"/>
    </row>
    <row r="98" spans="2:11" ht="18.75" customHeight="1">
      <c r="B98" s="205"/>
      <c r="C98" s="205"/>
      <c r="D98" s="205"/>
      <c r="E98" s="205"/>
      <c r="F98" s="205"/>
      <c r="G98" s="205"/>
      <c r="H98" s="205"/>
      <c r="I98" s="205"/>
      <c r="J98" s="205"/>
      <c r="K98" s="205"/>
    </row>
    <row r="99" spans="2:11" ht="7.5" customHeight="1">
      <c r="B99" s="206"/>
      <c r="C99" s="207"/>
      <c r="D99" s="207"/>
      <c r="E99" s="207"/>
      <c r="F99" s="207"/>
      <c r="G99" s="207"/>
      <c r="H99" s="207"/>
      <c r="I99" s="207"/>
      <c r="J99" s="207"/>
      <c r="K99" s="208"/>
    </row>
    <row r="100" spans="2:11" ht="45" customHeight="1">
      <c r="B100" s="209"/>
      <c r="C100" s="304" t="s">
        <v>1278</v>
      </c>
      <c r="D100" s="304"/>
      <c r="E100" s="304"/>
      <c r="F100" s="304"/>
      <c r="G100" s="304"/>
      <c r="H100" s="304"/>
      <c r="I100" s="304"/>
      <c r="J100" s="304"/>
      <c r="K100" s="210"/>
    </row>
    <row r="101" spans="2:11" ht="17.25" customHeight="1">
      <c r="B101" s="209"/>
      <c r="C101" s="211" t="s">
        <v>1234</v>
      </c>
      <c r="D101" s="211"/>
      <c r="E101" s="211"/>
      <c r="F101" s="211" t="s">
        <v>1235</v>
      </c>
      <c r="G101" s="212"/>
      <c r="H101" s="211" t="s">
        <v>129</v>
      </c>
      <c r="I101" s="211" t="s">
        <v>59</v>
      </c>
      <c r="J101" s="211" t="s">
        <v>1236</v>
      </c>
      <c r="K101" s="210"/>
    </row>
    <row r="102" spans="2:11" ht="17.25" customHeight="1">
      <c r="B102" s="209"/>
      <c r="C102" s="213" t="s">
        <v>1237</v>
      </c>
      <c r="D102" s="213"/>
      <c r="E102" s="213"/>
      <c r="F102" s="214" t="s">
        <v>1238</v>
      </c>
      <c r="G102" s="215"/>
      <c r="H102" s="213"/>
      <c r="I102" s="213"/>
      <c r="J102" s="213" t="s">
        <v>1239</v>
      </c>
      <c r="K102" s="210"/>
    </row>
    <row r="103" spans="2:11" ht="5.25" customHeight="1">
      <c r="B103" s="209"/>
      <c r="C103" s="211"/>
      <c r="D103" s="211"/>
      <c r="E103" s="211"/>
      <c r="F103" s="211"/>
      <c r="G103" s="225"/>
      <c r="H103" s="211"/>
      <c r="I103" s="211"/>
      <c r="J103" s="211"/>
      <c r="K103" s="210"/>
    </row>
    <row r="104" spans="2:11" ht="15" customHeight="1">
      <c r="B104" s="209"/>
      <c r="C104" s="199" t="s">
        <v>55</v>
      </c>
      <c r="D104" s="216"/>
      <c r="E104" s="216"/>
      <c r="F104" s="218" t="s">
        <v>1240</v>
      </c>
      <c r="G104" s="225"/>
      <c r="H104" s="199" t="s">
        <v>1279</v>
      </c>
      <c r="I104" s="199" t="s">
        <v>1242</v>
      </c>
      <c r="J104" s="199">
        <v>20</v>
      </c>
      <c r="K104" s="210"/>
    </row>
    <row r="105" spans="2:11" ht="15" customHeight="1">
      <c r="B105" s="209"/>
      <c r="C105" s="199" t="s">
        <v>1243</v>
      </c>
      <c r="D105" s="199"/>
      <c r="E105" s="199"/>
      <c r="F105" s="218" t="s">
        <v>1240</v>
      </c>
      <c r="G105" s="199"/>
      <c r="H105" s="199" t="s">
        <v>1279</v>
      </c>
      <c r="I105" s="199" t="s">
        <v>1242</v>
      </c>
      <c r="J105" s="199">
        <v>120</v>
      </c>
      <c r="K105" s="210"/>
    </row>
    <row r="106" spans="2:11" ht="15" customHeight="1">
      <c r="B106" s="219"/>
      <c r="C106" s="199" t="s">
        <v>1245</v>
      </c>
      <c r="D106" s="199"/>
      <c r="E106" s="199"/>
      <c r="F106" s="218" t="s">
        <v>1246</v>
      </c>
      <c r="G106" s="199"/>
      <c r="H106" s="199" t="s">
        <v>1279</v>
      </c>
      <c r="I106" s="199" t="s">
        <v>1242</v>
      </c>
      <c r="J106" s="199">
        <v>50</v>
      </c>
      <c r="K106" s="210"/>
    </row>
    <row r="107" spans="2:11" ht="15" customHeight="1">
      <c r="B107" s="219"/>
      <c r="C107" s="199" t="s">
        <v>1248</v>
      </c>
      <c r="D107" s="199"/>
      <c r="E107" s="199"/>
      <c r="F107" s="218" t="s">
        <v>1240</v>
      </c>
      <c r="G107" s="199"/>
      <c r="H107" s="199" t="s">
        <v>1279</v>
      </c>
      <c r="I107" s="199" t="s">
        <v>1250</v>
      </c>
      <c r="J107" s="199"/>
      <c r="K107" s="210"/>
    </row>
    <row r="108" spans="2:11" ht="15" customHeight="1">
      <c r="B108" s="219"/>
      <c r="C108" s="199" t="s">
        <v>1259</v>
      </c>
      <c r="D108" s="199"/>
      <c r="E108" s="199"/>
      <c r="F108" s="218" t="s">
        <v>1246</v>
      </c>
      <c r="G108" s="199"/>
      <c r="H108" s="199" t="s">
        <v>1279</v>
      </c>
      <c r="I108" s="199" t="s">
        <v>1242</v>
      </c>
      <c r="J108" s="199">
        <v>50</v>
      </c>
      <c r="K108" s="210"/>
    </row>
    <row r="109" spans="2:11" ht="15" customHeight="1">
      <c r="B109" s="219"/>
      <c r="C109" s="199" t="s">
        <v>1267</v>
      </c>
      <c r="D109" s="199"/>
      <c r="E109" s="199"/>
      <c r="F109" s="218" t="s">
        <v>1246</v>
      </c>
      <c r="G109" s="199"/>
      <c r="H109" s="199" t="s">
        <v>1279</v>
      </c>
      <c r="I109" s="199" t="s">
        <v>1242</v>
      </c>
      <c r="J109" s="199">
        <v>50</v>
      </c>
      <c r="K109" s="210"/>
    </row>
    <row r="110" spans="2:11" ht="15" customHeight="1">
      <c r="B110" s="219"/>
      <c r="C110" s="199" t="s">
        <v>1265</v>
      </c>
      <c r="D110" s="199"/>
      <c r="E110" s="199"/>
      <c r="F110" s="218" t="s">
        <v>1246</v>
      </c>
      <c r="G110" s="199"/>
      <c r="H110" s="199" t="s">
        <v>1279</v>
      </c>
      <c r="I110" s="199" t="s">
        <v>1242</v>
      </c>
      <c r="J110" s="199">
        <v>50</v>
      </c>
      <c r="K110" s="210"/>
    </row>
    <row r="111" spans="2:11" ht="15" customHeight="1">
      <c r="B111" s="219"/>
      <c r="C111" s="199" t="s">
        <v>55</v>
      </c>
      <c r="D111" s="199"/>
      <c r="E111" s="199"/>
      <c r="F111" s="218" t="s">
        <v>1240</v>
      </c>
      <c r="G111" s="199"/>
      <c r="H111" s="199" t="s">
        <v>1280</v>
      </c>
      <c r="I111" s="199" t="s">
        <v>1242</v>
      </c>
      <c r="J111" s="199">
        <v>20</v>
      </c>
      <c r="K111" s="210"/>
    </row>
    <row r="112" spans="2:11" ht="15" customHeight="1">
      <c r="B112" s="219"/>
      <c r="C112" s="199" t="s">
        <v>1281</v>
      </c>
      <c r="D112" s="199"/>
      <c r="E112" s="199"/>
      <c r="F112" s="218" t="s">
        <v>1240</v>
      </c>
      <c r="G112" s="199"/>
      <c r="H112" s="199" t="s">
        <v>1282</v>
      </c>
      <c r="I112" s="199" t="s">
        <v>1242</v>
      </c>
      <c r="J112" s="199">
        <v>120</v>
      </c>
      <c r="K112" s="210"/>
    </row>
    <row r="113" spans="2:11" ht="15" customHeight="1">
      <c r="B113" s="219"/>
      <c r="C113" s="199" t="s">
        <v>40</v>
      </c>
      <c r="D113" s="199"/>
      <c r="E113" s="199"/>
      <c r="F113" s="218" t="s">
        <v>1240</v>
      </c>
      <c r="G113" s="199"/>
      <c r="H113" s="199" t="s">
        <v>1283</v>
      </c>
      <c r="I113" s="199" t="s">
        <v>1274</v>
      </c>
      <c r="J113" s="199"/>
      <c r="K113" s="210"/>
    </row>
    <row r="114" spans="2:11" ht="15" customHeight="1">
      <c r="B114" s="219"/>
      <c r="C114" s="199" t="s">
        <v>50</v>
      </c>
      <c r="D114" s="199"/>
      <c r="E114" s="199"/>
      <c r="F114" s="218" t="s">
        <v>1240</v>
      </c>
      <c r="G114" s="199"/>
      <c r="H114" s="199" t="s">
        <v>1284</v>
      </c>
      <c r="I114" s="199" t="s">
        <v>1274</v>
      </c>
      <c r="J114" s="199"/>
      <c r="K114" s="210"/>
    </row>
    <row r="115" spans="2:11" ht="15" customHeight="1">
      <c r="B115" s="219"/>
      <c r="C115" s="199" t="s">
        <v>59</v>
      </c>
      <c r="D115" s="199"/>
      <c r="E115" s="199"/>
      <c r="F115" s="218" t="s">
        <v>1240</v>
      </c>
      <c r="G115" s="199"/>
      <c r="H115" s="199" t="s">
        <v>1285</v>
      </c>
      <c r="I115" s="199" t="s">
        <v>1286</v>
      </c>
      <c r="J115" s="199"/>
      <c r="K115" s="210"/>
    </row>
    <row r="116" spans="2:11" ht="15" customHeight="1">
      <c r="B116" s="220"/>
      <c r="C116" s="226"/>
      <c r="D116" s="226"/>
      <c r="E116" s="226"/>
      <c r="F116" s="226"/>
      <c r="G116" s="226"/>
      <c r="H116" s="226"/>
      <c r="I116" s="226"/>
      <c r="J116" s="226"/>
      <c r="K116" s="222"/>
    </row>
    <row r="117" spans="2:11" ht="18.75" customHeight="1">
      <c r="B117" s="227"/>
      <c r="C117" s="195"/>
      <c r="D117" s="195"/>
      <c r="E117" s="195"/>
      <c r="F117" s="228"/>
      <c r="G117" s="195"/>
      <c r="H117" s="195"/>
      <c r="I117" s="195"/>
      <c r="J117" s="195"/>
      <c r="K117" s="227"/>
    </row>
    <row r="118" spans="2:11" ht="18.75" customHeight="1"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</row>
    <row r="119" spans="2:11" ht="7.5" customHeight="1">
      <c r="B119" s="229"/>
      <c r="C119" s="230"/>
      <c r="D119" s="230"/>
      <c r="E119" s="230"/>
      <c r="F119" s="230"/>
      <c r="G119" s="230"/>
      <c r="H119" s="230"/>
      <c r="I119" s="230"/>
      <c r="J119" s="230"/>
      <c r="K119" s="231"/>
    </row>
    <row r="120" spans="2:11" ht="45" customHeight="1">
      <c r="B120" s="232"/>
      <c r="C120" s="301" t="s">
        <v>1287</v>
      </c>
      <c r="D120" s="301"/>
      <c r="E120" s="301"/>
      <c r="F120" s="301"/>
      <c r="G120" s="301"/>
      <c r="H120" s="301"/>
      <c r="I120" s="301"/>
      <c r="J120" s="301"/>
      <c r="K120" s="233"/>
    </row>
    <row r="121" spans="2:11" ht="17.25" customHeight="1">
      <c r="B121" s="234"/>
      <c r="C121" s="211" t="s">
        <v>1234</v>
      </c>
      <c r="D121" s="211"/>
      <c r="E121" s="211"/>
      <c r="F121" s="211" t="s">
        <v>1235</v>
      </c>
      <c r="G121" s="212"/>
      <c r="H121" s="211" t="s">
        <v>129</v>
      </c>
      <c r="I121" s="211" t="s">
        <v>59</v>
      </c>
      <c r="J121" s="211" t="s">
        <v>1236</v>
      </c>
      <c r="K121" s="235"/>
    </row>
    <row r="122" spans="2:11" ht="17.25" customHeight="1">
      <c r="B122" s="234"/>
      <c r="C122" s="213" t="s">
        <v>1237</v>
      </c>
      <c r="D122" s="213"/>
      <c r="E122" s="213"/>
      <c r="F122" s="214" t="s">
        <v>1238</v>
      </c>
      <c r="G122" s="215"/>
      <c r="H122" s="213"/>
      <c r="I122" s="213"/>
      <c r="J122" s="213" t="s">
        <v>1239</v>
      </c>
      <c r="K122" s="235"/>
    </row>
    <row r="123" spans="2:11" ht="5.25" customHeight="1">
      <c r="B123" s="236"/>
      <c r="C123" s="216"/>
      <c r="D123" s="216"/>
      <c r="E123" s="216"/>
      <c r="F123" s="216"/>
      <c r="G123" s="199"/>
      <c r="H123" s="216"/>
      <c r="I123" s="216"/>
      <c r="J123" s="216"/>
      <c r="K123" s="237"/>
    </row>
    <row r="124" spans="2:11" ht="15" customHeight="1">
      <c r="B124" s="236"/>
      <c r="C124" s="199" t="s">
        <v>1243</v>
      </c>
      <c r="D124" s="216"/>
      <c r="E124" s="216"/>
      <c r="F124" s="218" t="s">
        <v>1240</v>
      </c>
      <c r="G124" s="199"/>
      <c r="H124" s="199" t="s">
        <v>1279</v>
      </c>
      <c r="I124" s="199" t="s">
        <v>1242</v>
      </c>
      <c r="J124" s="199">
        <v>120</v>
      </c>
      <c r="K124" s="238"/>
    </row>
    <row r="125" spans="2:11" ht="15" customHeight="1">
      <c r="B125" s="236"/>
      <c r="C125" s="199" t="s">
        <v>1288</v>
      </c>
      <c r="D125" s="199"/>
      <c r="E125" s="199"/>
      <c r="F125" s="218" t="s">
        <v>1240</v>
      </c>
      <c r="G125" s="199"/>
      <c r="H125" s="199" t="s">
        <v>1289</v>
      </c>
      <c r="I125" s="199" t="s">
        <v>1242</v>
      </c>
      <c r="J125" s="199" t="s">
        <v>1290</v>
      </c>
      <c r="K125" s="238"/>
    </row>
    <row r="126" spans="2:11" ht="15" customHeight="1">
      <c r="B126" s="236"/>
      <c r="C126" s="199" t="s">
        <v>1189</v>
      </c>
      <c r="D126" s="199"/>
      <c r="E126" s="199"/>
      <c r="F126" s="218" t="s">
        <v>1240</v>
      </c>
      <c r="G126" s="199"/>
      <c r="H126" s="199" t="s">
        <v>1291</v>
      </c>
      <c r="I126" s="199" t="s">
        <v>1242</v>
      </c>
      <c r="J126" s="199" t="s">
        <v>1290</v>
      </c>
      <c r="K126" s="238"/>
    </row>
    <row r="127" spans="2:11" ht="15" customHeight="1">
      <c r="B127" s="236"/>
      <c r="C127" s="199" t="s">
        <v>1251</v>
      </c>
      <c r="D127" s="199"/>
      <c r="E127" s="199"/>
      <c r="F127" s="218" t="s">
        <v>1246</v>
      </c>
      <c r="G127" s="199"/>
      <c r="H127" s="199" t="s">
        <v>1252</v>
      </c>
      <c r="I127" s="199" t="s">
        <v>1242</v>
      </c>
      <c r="J127" s="199">
        <v>15</v>
      </c>
      <c r="K127" s="238"/>
    </row>
    <row r="128" spans="2:11" ht="15" customHeight="1">
      <c r="B128" s="236"/>
      <c r="C128" s="199" t="s">
        <v>1253</v>
      </c>
      <c r="D128" s="199"/>
      <c r="E128" s="199"/>
      <c r="F128" s="218" t="s">
        <v>1246</v>
      </c>
      <c r="G128" s="199"/>
      <c r="H128" s="199" t="s">
        <v>1254</v>
      </c>
      <c r="I128" s="199" t="s">
        <v>1242</v>
      </c>
      <c r="J128" s="199">
        <v>15</v>
      </c>
      <c r="K128" s="238"/>
    </row>
    <row r="129" spans="2:11" ht="15" customHeight="1">
      <c r="B129" s="236"/>
      <c r="C129" s="199" t="s">
        <v>1255</v>
      </c>
      <c r="D129" s="199"/>
      <c r="E129" s="199"/>
      <c r="F129" s="218" t="s">
        <v>1246</v>
      </c>
      <c r="G129" s="199"/>
      <c r="H129" s="199" t="s">
        <v>1256</v>
      </c>
      <c r="I129" s="199" t="s">
        <v>1242</v>
      </c>
      <c r="J129" s="199">
        <v>20</v>
      </c>
      <c r="K129" s="238"/>
    </row>
    <row r="130" spans="2:11" ht="15" customHeight="1">
      <c r="B130" s="236"/>
      <c r="C130" s="199" t="s">
        <v>1257</v>
      </c>
      <c r="D130" s="199"/>
      <c r="E130" s="199"/>
      <c r="F130" s="218" t="s">
        <v>1246</v>
      </c>
      <c r="G130" s="199"/>
      <c r="H130" s="199" t="s">
        <v>1258</v>
      </c>
      <c r="I130" s="199" t="s">
        <v>1242</v>
      </c>
      <c r="J130" s="199">
        <v>20</v>
      </c>
      <c r="K130" s="238"/>
    </row>
    <row r="131" spans="2:11" ht="15" customHeight="1">
      <c r="B131" s="236"/>
      <c r="C131" s="199" t="s">
        <v>1245</v>
      </c>
      <c r="D131" s="199"/>
      <c r="E131" s="199"/>
      <c r="F131" s="218" t="s">
        <v>1246</v>
      </c>
      <c r="G131" s="199"/>
      <c r="H131" s="199" t="s">
        <v>1279</v>
      </c>
      <c r="I131" s="199" t="s">
        <v>1242</v>
      </c>
      <c r="J131" s="199">
        <v>50</v>
      </c>
      <c r="K131" s="238"/>
    </row>
    <row r="132" spans="2:11" ht="15" customHeight="1">
      <c r="B132" s="236"/>
      <c r="C132" s="199" t="s">
        <v>1259</v>
      </c>
      <c r="D132" s="199"/>
      <c r="E132" s="199"/>
      <c r="F132" s="218" t="s">
        <v>1246</v>
      </c>
      <c r="G132" s="199"/>
      <c r="H132" s="199" t="s">
        <v>1279</v>
      </c>
      <c r="I132" s="199" t="s">
        <v>1242</v>
      </c>
      <c r="J132" s="199">
        <v>50</v>
      </c>
      <c r="K132" s="238"/>
    </row>
    <row r="133" spans="2:11" ht="15" customHeight="1">
      <c r="B133" s="236"/>
      <c r="C133" s="199" t="s">
        <v>1265</v>
      </c>
      <c r="D133" s="199"/>
      <c r="E133" s="199"/>
      <c r="F133" s="218" t="s">
        <v>1246</v>
      </c>
      <c r="G133" s="199"/>
      <c r="H133" s="199" t="s">
        <v>1279</v>
      </c>
      <c r="I133" s="199" t="s">
        <v>1242</v>
      </c>
      <c r="J133" s="199">
        <v>50</v>
      </c>
      <c r="K133" s="238"/>
    </row>
    <row r="134" spans="2:11" ht="15" customHeight="1">
      <c r="B134" s="236"/>
      <c r="C134" s="199" t="s">
        <v>1267</v>
      </c>
      <c r="D134" s="199"/>
      <c r="E134" s="199"/>
      <c r="F134" s="218" t="s">
        <v>1246</v>
      </c>
      <c r="G134" s="199"/>
      <c r="H134" s="199" t="s">
        <v>1279</v>
      </c>
      <c r="I134" s="199" t="s">
        <v>1242</v>
      </c>
      <c r="J134" s="199">
        <v>50</v>
      </c>
      <c r="K134" s="238"/>
    </row>
    <row r="135" spans="2:11" ht="15" customHeight="1">
      <c r="B135" s="236"/>
      <c r="C135" s="199" t="s">
        <v>134</v>
      </c>
      <c r="D135" s="199"/>
      <c r="E135" s="199"/>
      <c r="F135" s="218" t="s">
        <v>1246</v>
      </c>
      <c r="G135" s="199"/>
      <c r="H135" s="199" t="s">
        <v>1292</v>
      </c>
      <c r="I135" s="199" t="s">
        <v>1242</v>
      </c>
      <c r="J135" s="199">
        <v>255</v>
      </c>
      <c r="K135" s="238"/>
    </row>
    <row r="136" spans="2:11" ht="15" customHeight="1">
      <c r="B136" s="236"/>
      <c r="C136" s="199" t="s">
        <v>1269</v>
      </c>
      <c r="D136" s="199"/>
      <c r="E136" s="199"/>
      <c r="F136" s="218" t="s">
        <v>1240</v>
      </c>
      <c r="G136" s="199"/>
      <c r="H136" s="199" t="s">
        <v>1293</v>
      </c>
      <c r="I136" s="199" t="s">
        <v>1271</v>
      </c>
      <c r="J136" s="199"/>
      <c r="K136" s="238"/>
    </row>
    <row r="137" spans="2:11" ht="15" customHeight="1">
      <c r="B137" s="236"/>
      <c r="C137" s="199" t="s">
        <v>1272</v>
      </c>
      <c r="D137" s="199"/>
      <c r="E137" s="199"/>
      <c r="F137" s="218" t="s">
        <v>1240</v>
      </c>
      <c r="G137" s="199"/>
      <c r="H137" s="199" t="s">
        <v>1294</v>
      </c>
      <c r="I137" s="199" t="s">
        <v>1274</v>
      </c>
      <c r="J137" s="199"/>
      <c r="K137" s="238"/>
    </row>
    <row r="138" spans="2:11" ht="15" customHeight="1">
      <c r="B138" s="236"/>
      <c r="C138" s="199" t="s">
        <v>1275</v>
      </c>
      <c r="D138" s="199"/>
      <c r="E138" s="199"/>
      <c r="F138" s="218" t="s">
        <v>1240</v>
      </c>
      <c r="G138" s="199"/>
      <c r="H138" s="199" t="s">
        <v>1275</v>
      </c>
      <c r="I138" s="199" t="s">
        <v>1274</v>
      </c>
      <c r="J138" s="199"/>
      <c r="K138" s="238"/>
    </row>
    <row r="139" spans="2:11" ht="15" customHeight="1">
      <c r="B139" s="236"/>
      <c r="C139" s="199" t="s">
        <v>40</v>
      </c>
      <c r="D139" s="199"/>
      <c r="E139" s="199"/>
      <c r="F139" s="218" t="s">
        <v>1240</v>
      </c>
      <c r="G139" s="199"/>
      <c r="H139" s="199" t="s">
        <v>1295</v>
      </c>
      <c r="I139" s="199" t="s">
        <v>1274</v>
      </c>
      <c r="J139" s="199"/>
      <c r="K139" s="238"/>
    </row>
    <row r="140" spans="2:11" ht="15" customHeight="1">
      <c r="B140" s="236"/>
      <c r="C140" s="199" t="s">
        <v>1296</v>
      </c>
      <c r="D140" s="199"/>
      <c r="E140" s="199"/>
      <c r="F140" s="218" t="s">
        <v>1240</v>
      </c>
      <c r="G140" s="199"/>
      <c r="H140" s="199" t="s">
        <v>1297</v>
      </c>
      <c r="I140" s="199" t="s">
        <v>1274</v>
      </c>
      <c r="J140" s="199"/>
      <c r="K140" s="238"/>
    </row>
    <row r="141" spans="2:11" ht="15" customHeight="1">
      <c r="B141" s="239"/>
      <c r="C141" s="240"/>
      <c r="D141" s="240"/>
      <c r="E141" s="240"/>
      <c r="F141" s="240"/>
      <c r="G141" s="240"/>
      <c r="H141" s="240"/>
      <c r="I141" s="240"/>
      <c r="J141" s="240"/>
      <c r="K141" s="241"/>
    </row>
    <row r="142" spans="2:11" ht="18.75" customHeight="1">
      <c r="B142" s="195"/>
      <c r="C142" s="195"/>
      <c r="D142" s="195"/>
      <c r="E142" s="195"/>
      <c r="F142" s="228"/>
      <c r="G142" s="195"/>
      <c r="H142" s="195"/>
      <c r="I142" s="195"/>
      <c r="J142" s="195"/>
      <c r="K142" s="195"/>
    </row>
    <row r="143" spans="2:11" ht="18.75" customHeight="1">
      <c r="B143" s="205"/>
      <c r="C143" s="205"/>
      <c r="D143" s="205"/>
      <c r="E143" s="205"/>
      <c r="F143" s="205"/>
      <c r="G143" s="205"/>
      <c r="H143" s="205"/>
      <c r="I143" s="205"/>
      <c r="J143" s="205"/>
      <c r="K143" s="205"/>
    </row>
    <row r="144" spans="2:11" ht="7.5" customHeight="1">
      <c r="B144" s="206"/>
      <c r="C144" s="207"/>
      <c r="D144" s="207"/>
      <c r="E144" s="207"/>
      <c r="F144" s="207"/>
      <c r="G144" s="207"/>
      <c r="H144" s="207"/>
      <c r="I144" s="207"/>
      <c r="J144" s="207"/>
      <c r="K144" s="208"/>
    </row>
    <row r="145" spans="2:11" ht="45" customHeight="1">
      <c r="B145" s="209"/>
      <c r="C145" s="304" t="s">
        <v>1298</v>
      </c>
      <c r="D145" s="304"/>
      <c r="E145" s="304"/>
      <c r="F145" s="304"/>
      <c r="G145" s="304"/>
      <c r="H145" s="304"/>
      <c r="I145" s="304"/>
      <c r="J145" s="304"/>
      <c r="K145" s="210"/>
    </row>
    <row r="146" spans="2:11" ht="17.25" customHeight="1">
      <c r="B146" s="209"/>
      <c r="C146" s="211" t="s">
        <v>1234</v>
      </c>
      <c r="D146" s="211"/>
      <c r="E146" s="211"/>
      <c r="F146" s="211" t="s">
        <v>1235</v>
      </c>
      <c r="G146" s="212"/>
      <c r="H146" s="211" t="s">
        <v>129</v>
      </c>
      <c r="I146" s="211" t="s">
        <v>59</v>
      </c>
      <c r="J146" s="211" t="s">
        <v>1236</v>
      </c>
      <c r="K146" s="210"/>
    </row>
    <row r="147" spans="2:11" ht="17.25" customHeight="1">
      <c r="B147" s="209"/>
      <c r="C147" s="213" t="s">
        <v>1237</v>
      </c>
      <c r="D147" s="213"/>
      <c r="E147" s="213"/>
      <c r="F147" s="214" t="s">
        <v>1238</v>
      </c>
      <c r="G147" s="215"/>
      <c r="H147" s="213"/>
      <c r="I147" s="213"/>
      <c r="J147" s="213" t="s">
        <v>1239</v>
      </c>
      <c r="K147" s="210"/>
    </row>
    <row r="148" spans="2:11" ht="5.25" customHeight="1">
      <c r="B148" s="219"/>
      <c r="C148" s="216"/>
      <c r="D148" s="216"/>
      <c r="E148" s="216"/>
      <c r="F148" s="216"/>
      <c r="G148" s="217"/>
      <c r="H148" s="216"/>
      <c r="I148" s="216"/>
      <c r="J148" s="216"/>
      <c r="K148" s="238"/>
    </row>
    <row r="149" spans="2:11" ht="15" customHeight="1">
      <c r="B149" s="219"/>
      <c r="C149" s="242" t="s">
        <v>1243</v>
      </c>
      <c r="D149" s="199"/>
      <c r="E149" s="199"/>
      <c r="F149" s="243" t="s">
        <v>1240</v>
      </c>
      <c r="G149" s="199"/>
      <c r="H149" s="242" t="s">
        <v>1279</v>
      </c>
      <c r="I149" s="242" t="s">
        <v>1242</v>
      </c>
      <c r="J149" s="242">
        <v>120</v>
      </c>
      <c r="K149" s="238"/>
    </row>
    <row r="150" spans="2:11" ht="15" customHeight="1">
      <c r="B150" s="219"/>
      <c r="C150" s="242" t="s">
        <v>1288</v>
      </c>
      <c r="D150" s="199"/>
      <c r="E150" s="199"/>
      <c r="F150" s="243" t="s">
        <v>1240</v>
      </c>
      <c r="G150" s="199"/>
      <c r="H150" s="242" t="s">
        <v>1299</v>
      </c>
      <c r="I150" s="242" t="s">
        <v>1242</v>
      </c>
      <c r="J150" s="242" t="s">
        <v>1290</v>
      </c>
      <c r="K150" s="238"/>
    </row>
    <row r="151" spans="2:11" ht="15" customHeight="1">
      <c r="B151" s="219"/>
      <c r="C151" s="242" t="s">
        <v>1189</v>
      </c>
      <c r="D151" s="199"/>
      <c r="E151" s="199"/>
      <c r="F151" s="243" t="s">
        <v>1240</v>
      </c>
      <c r="G151" s="199"/>
      <c r="H151" s="242" t="s">
        <v>1300</v>
      </c>
      <c r="I151" s="242" t="s">
        <v>1242</v>
      </c>
      <c r="J151" s="242" t="s">
        <v>1290</v>
      </c>
      <c r="K151" s="238"/>
    </row>
    <row r="152" spans="2:11" ht="15" customHeight="1">
      <c r="B152" s="219"/>
      <c r="C152" s="242" t="s">
        <v>1245</v>
      </c>
      <c r="D152" s="199"/>
      <c r="E152" s="199"/>
      <c r="F152" s="243" t="s">
        <v>1246</v>
      </c>
      <c r="G152" s="199"/>
      <c r="H152" s="242" t="s">
        <v>1279</v>
      </c>
      <c r="I152" s="242" t="s">
        <v>1242</v>
      </c>
      <c r="J152" s="242">
        <v>50</v>
      </c>
      <c r="K152" s="238"/>
    </row>
    <row r="153" spans="2:11" ht="15" customHeight="1">
      <c r="B153" s="219"/>
      <c r="C153" s="242" t="s">
        <v>1248</v>
      </c>
      <c r="D153" s="199"/>
      <c r="E153" s="199"/>
      <c r="F153" s="243" t="s">
        <v>1240</v>
      </c>
      <c r="G153" s="199"/>
      <c r="H153" s="242" t="s">
        <v>1279</v>
      </c>
      <c r="I153" s="242" t="s">
        <v>1250</v>
      </c>
      <c r="J153" s="242"/>
      <c r="K153" s="238"/>
    </row>
    <row r="154" spans="2:11" ht="15" customHeight="1">
      <c r="B154" s="219"/>
      <c r="C154" s="242" t="s">
        <v>1259</v>
      </c>
      <c r="D154" s="199"/>
      <c r="E154" s="199"/>
      <c r="F154" s="243" t="s">
        <v>1246</v>
      </c>
      <c r="G154" s="199"/>
      <c r="H154" s="242" t="s">
        <v>1279</v>
      </c>
      <c r="I154" s="242" t="s">
        <v>1242</v>
      </c>
      <c r="J154" s="242">
        <v>50</v>
      </c>
      <c r="K154" s="238"/>
    </row>
    <row r="155" spans="2:11" ht="15" customHeight="1">
      <c r="B155" s="219"/>
      <c r="C155" s="242" t="s">
        <v>1267</v>
      </c>
      <c r="D155" s="199"/>
      <c r="E155" s="199"/>
      <c r="F155" s="243" t="s">
        <v>1246</v>
      </c>
      <c r="G155" s="199"/>
      <c r="H155" s="242" t="s">
        <v>1279</v>
      </c>
      <c r="I155" s="242" t="s">
        <v>1242</v>
      </c>
      <c r="J155" s="242">
        <v>50</v>
      </c>
      <c r="K155" s="238"/>
    </row>
    <row r="156" spans="2:11" ht="15" customHeight="1">
      <c r="B156" s="219"/>
      <c r="C156" s="242" t="s">
        <v>1265</v>
      </c>
      <c r="D156" s="199"/>
      <c r="E156" s="199"/>
      <c r="F156" s="243" t="s">
        <v>1246</v>
      </c>
      <c r="G156" s="199"/>
      <c r="H156" s="242" t="s">
        <v>1279</v>
      </c>
      <c r="I156" s="242" t="s">
        <v>1242</v>
      </c>
      <c r="J156" s="242">
        <v>50</v>
      </c>
      <c r="K156" s="238"/>
    </row>
    <row r="157" spans="2:11" ht="15" customHeight="1">
      <c r="B157" s="219"/>
      <c r="C157" s="242" t="s">
        <v>111</v>
      </c>
      <c r="D157" s="199"/>
      <c r="E157" s="199"/>
      <c r="F157" s="243" t="s">
        <v>1240</v>
      </c>
      <c r="G157" s="199"/>
      <c r="H157" s="242" t="s">
        <v>1301</v>
      </c>
      <c r="I157" s="242" t="s">
        <v>1242</v>
      </c>
      <c r="J157" s="242" t="s">
        <v>1302</v>
      </c>
      <c r="K157" s="238"/>
    </row>
    <row r="158" spans="2:11" ht="15" customHeight="1">
      <c r="B158" s="219"/>
      <c r="C158" s="242" t="s">
        <v>1303</v>
      </c>
      <c r="D158" s="199"/>
      <c r="E158" s="199"/>
      <c r="F158" s="243" t="s">
        <v>1240</v>
      </c>
      <c r="G158" s="199"/>
      <c r="H158" s="242" t="s">
        <v>1304</v>
      </c>
      <c r="I158" s="242" t="s">
        <v>1274</v>
      </c>
      <c r="J158" s="242"/>
      <c r="K158" s="238"/>
    </row>
    <row r="159" spans="2:11" ht="15" customHeight="1">
      <c r="B159" s="244"/>
      <c r="C159" s="226"/>
      <c r="D159" s="226"/>
      <c r="E159" s="226"/>
      <c r="F159" s="226"/>
      <c r="G159" s="226"/>
      <c r="H159" s="226"/>
      <c r="I159" s="226"/>
      <c r="J159" s="226"/>
      <c r="K159" s="245"/>
    </row>
    <row r="160" spans="2:11" ht="18.75" customHeight="1">
      <c r="B160" s="195"/>
      <c r="C160" s="199"/>
      <c r="D160" s="199"/>
      <c r="E160" s="199"/>
      <c r="F160" s="218"/>
      <c r="G160" s="199"/>
      <c r="H160" s="199"/>
      <c r="I160" s="199"/>
      <c r="J160" s="199"/>
      <c r="K160" s="195"/>
    </row>
    <row r="161" spans="2:11" ht="18.75" customHeight="1">
      <c r="B161" s="205"/>
      <c r="C161" s="205"/>
      <c r="D161" s="205"/>
      <c r="E161" s="205"/>
      <c r="F161" s="205"/>
      <c r="G161" s="205"/>
      <c r="H161" s="205"/>
      <c r="I161" s="205"/>
      <c r="J161" s="205"/>
      <c r="K161" s="205"/>
    </row>
    <row r="162" spans="2:11" ht="7.5" customHeight="1">
      <c r="B162" s="187"/>
      <c r="C162" s="188"/>
      <c r="D162" s="188"/>
      <c r="E162" s="188"/>
      <c r="F162" s="188"/>
      <c r="G162" s="188"/>
      <c r="H162" s="188"/>
      <c r="I162" s="188"/>
      <c r="J162" s="188"/>
      <c r="K162" s="189"/>
    </row>
    <row r="163" spans="2:11" ht="45" customHeight="1">
      <c r="B163" s="190"/>
      <c r="C163" s="301" t="s">
        <v>1305</v>
      </c>
      <c r="D163" s="301"/>
      <c r="E163" s="301"/>
      <c r="F163" s="301"/>
      <c r="G163" s="301"/>
      <c r="H163" s="301"/>
      <c r="I163" s="301"/>
      <c r="J163" s="301"/>
      <c r="K163" s="191"/>
    </row>
    <row r="164" spans="2:11" ht="17.25" customHeight="1">
      <c r="B164" s="190"/>
      <c r="C164" s="211" t="s">
        <v>1234</v>
      </c>
      <c r="D164" s="211"/>
      <c r="E164" s="211"/>
      <c r="F164" s="211" t="s">
        <v>1235</v>
      </c>
      <c r="G164" s="246"/>
      <c r="H164" s="247" t="s">
        <v>129</v>
      </c>
      <c r="I164" s="247" t="s">
        <v>59</v>
      </c>
      <c r="J164" s="211" t="s">
        <v>1236</v>
      </c>
      <c r="K164" s="191"/>
    </row>
    <row r="165" spans="2:11" ht="17.25" customHeight="1">
      <c r="B165" s="192"/>
      <c r="C165" s="213" t="s">
        <v>1237</v>
      </c>
      <c r="D165" s="213"/>
      <c r="E165" s="213"/>
      <c r="F165" s="214" t="s">
        <v>1238</v>
      </c>
      <c r="G165" s="248"/>
      <c r="H165" s="249"/>
      <c r="I165" s="249"/>
      <c r="J165" s="213" t="s">
        <v>1239</v>
      </c>
      <c r="K165" s="193"/>
    </row>
    <row r="166" spans="2:11" ht="5.25" customHeight="1">
      <c r="B166" s="219"/>
      <c r="C166" s="216"/>
      <c r="D166" s="216"/>
      <c r="E166" s="216"/>
      <c r="F166" s="216"/>
      <c r="G166" s="217"/>
      <c r="H166" s="216"/>
      <c r="I166" s="216"/>
      <c r="J166" s="216"/>
      <c r="K166" s="238"/>
    </row>
    <row r="167" spans="2:11" ht="15" customHeight="1">
      <c r="B167" s="219"/>
      <c r="C167" s="199" t="s">
        <v>1243</v>
      </c>
      <c r="D167" s="199"/>
      <c r="E167" s="199"/>
      <c r="F167" s="218" t="s">
        <v>1240</v>
      </c>
      <c r="G167" s="199"/>
      <c r="H167" s="199" t="s">
        <v>1279</v>
      </c>
      <c r="I167" s="199" t="s">
        <v>1242</v>
      </c>
      <c r="J167" s="199">
        <v>120</v>
      </c>
      <c r="K167" s="238"/>
    </row>
    <row r="168" spans="2:11" ht="15" customHeight="1">
      <c r="B168" s="219"/>
      <c r="C168" s="199" t="s">
        <v>1288</v>
      </c>
      <c r="D168" s="199"/>
      <c r="E168" s="199"/>
      <c r="F168" s="218" t="s">
        <v>1240</v>
      </c>
      <c r="G168" s="199"/>
      <c r="H168" s="199" t="s">
        <v>1289</v>
      </c>
      <c r="I168" s="199" t="s">
        <v>1242</v>
      </c>
      <c r="J168" s="199" t="s">
        <v>1290</v>
      </c>
      <c r="K168" s="238"/>
    </row>
    <row r="169" spans="2:11" ht="15" customHeight="1">
      <c r="B169" s="219"/>
      <c r="C169" s="199" t="s">
        <v>1189</v>
      </c>
      <c r="D169" s="199"/>
      <c r="E169" s="199"/>
      <c r="F169" s="218" t="s">
        <v>1240</v>
      </c>
      <c r="G169" s="199"/>
      <c r="H169" s="199" t="s">
        <v>1306</v>
      </c>
      <c r="I169" s="199" t="s">
        <v>1242</v>
      </c>
      <c r="J169" s="199" t="s">
        <v>1290</v>
      </c>
      <c r="K169" s="238"/>
    </row>
    <row r="170" spans="2:11" ht="15" customHeight="1">
      <c r="B170" s="219"/>
      <c r="C170" s="199" t="s">
        <v>1245</v>
      </c>
      <c r="D170" s="199"/>
      <c r="E170" s="199"/>
      <c r="F170" s="218" t="s">
        <v>1246</v>
      </c>
      <c r="G170" s="199"/>
      <c r="H170" s="199" t="s">
        <v>1306</v>
      </c>
      <c r="I170" s="199" t="s">
        <v>1242</v>
      </c>
      <c r="J170" s="199">
        <v>50</v>
      </c>
      <c r="K170" s="238"/>
    </row>
    <row r="171" spans="2:11" ht="15" customHeight="1">
      <c r="B171" s="219"/>
      <c r="C171" s="199" t="s">
        <v>1248</v>
      </c>
      <c r="D171" s="199"/>
      <c r="E171" s="199"/>
      <c r="F171" s="218" t="s">
        <v>1240</v>
      </c>
      <c r="G171" s="199"/>
      <c r="H171" s="199" t="s">
        <v>1306</v>
      </c>
      <c r="I171" s="199" t="s">
        <v>1250</v>
      </c>
      <c r="J171" s="199"/>
      <c r="K171" s="238"/>
    </row>
    <row r="172" spans="2:11" ht="15" customHeight="1">
      <c r="B172" s="219"/>
      <c r="C172" s="199" t="s">
        <v>1259</v>
      </c>
      <c r="D172" s="199"/>
      <c r="E172" s="199"/>
      <c r="F172" s="218" t="s">
        <v>1246</v>
      </c>
      <c r="G172" s="199"/>
      <c r="H172" s="199" t="s">
        <v>1306</v>
      </c>
      <c r="I172" s="199" t="s">
        <v>1242</v>
      </c>
      <c r="J172" s="199">
        <v>50</v>
      </c>
      <c r="K172" s="238"/>
    </row>
    <row r="173" spans="2:11" ht="15" customHeight="1">
      <c r="B173" s="219"/>
      <c r="C173" s="199" t="s">
        <v>1267</v>
      </c>
      <c r="D173" s="199"/>
      <c r="E173" s="199"/>
      <c r="F173" s="218" t="s">
        <v>1246</v>
      </c>
      <c r="G173" s="199"/>
      <c r="H173" s="199" t="s">
        <v>1306</v>
      </c>
      <c r="I173" s="199" t="s">
        <v>1242</v>
      </c>
      <c r="J173" s="199">
        <v>50</v>
      </c>
      <c r="K173" s="238"/>
    </row>
    <row r="174" spans="2:11" ht="15" customHeight="1">
      <c r="B174" s="219"/>
      <c r="C174" s="199" t="s">
        <v>1265</v>
      </c>
      <c r="D174" s="199"/>
      <c r="E174" s="199"/>
      <c r="F174" s="218" t="s">
        <v>1246</v>
      </c>
      <c r="G174" s="199"/>
      <c r="H174" s="199" t="s">
        <v>1306</v>
      </c>
      <c r="I174" s="199" t="s">
        <v>1242</v>
      </c>
      <c r="J174" s="199">
        <v>50</v>
      </c>
      <c r="K174" s="238"/>
    </row>
    <row r="175" spans="2:11" ht="15" customHeight="1">
      <c r="B175" s="219"/>
      <c r="C175" s="199" t="s">
        <v>128</v>
      </c>
      <c r="D175" s="199"/>
      <c r="E175" s="199"/>
      <c r="F175" s="218" t="s">
        <v>1240</v>
      </c>
      <c r="G175" s="199"/>
      <c r="H175" s="199" t="s">
        <v>1307</v>
      </c>
      <c r="I175" s="199" t="s">
        <v>1308</v>
      </c>
      <c r="J175" s="199"/>
      <c r="K175" s="238"/>
    </row>
    <row r="176" spans="2:11" ht="15" customHeight="1">
      <c r="B176" s="219"/>
      <c r="C176" s="199" t="s">
        <v>59</v>
      </c>
      <c r="D176" s="199"/>
      <c r="E176" s="199"/>
      <c r="F176" s="218" t="s">
        <v>1240</v>
      </c>
      <c r="G176" s="199"/>
      <c r="H176" s="199" t="s">
        <v>1309</v>
      </c>
      <c r="I176" s="199" t="s">
        <v>1310</v>
      </c>
      <c r="J176" s="199">
        <v>1</v>
      </c>
      <c r="K176" s="238"/>
    </row>
    <row r="177" spans="2:11" ht="15" customHeight="1">
      <c r="B177" s="219"/>
      <c r="C177" s="199" t="s">
        <v>55</v>
      </c>
      <c r="D177" s="199"/>
      <c r="E177" s="199"/>
      <c r="F177" s="218" t="s">
        <v>1240</v>
      </c>
      <c r="G177" s="199"/>
      <c r="H177" s="199" t="s">
        <v>1311</v>
      </c>
      <c r="I177" s="199" t="s">
        <v>1242</v>
      </c>
      <c r="J177" s="199">
        <v>20</v>
      </c>
      <c r="K177" s="238"/>
    </row>
    <row r="178" spans="2:11" ht="15" customHeight="1">
      <c r="B178" s="219"/>
      <c r="C178" s="199" t="s">
        <v>129</v>
      </c>
      <c r="D178" s="199"/>
      <c r="E178" s="199"/>
      <c r="F178" s="218" t="s">
        <v>1240</v>
      </c>
      <c r="G178" s="199"/>
      <c r="H178" s="199" t="s">
        <v>1312</v>
      </c>
      <c r="I178" s="199" t="s">
        <v>1242</v>
      </c>
      <c r="J178" s="199">
        <v>255</v>
      </c>
      <c r="K178" s="238"/>
    </row>
    <row r="179" spans="2:11" ht="15" customHeight="1">
      <c r="B179" s="219"/>
      <c r="C179" s="199" t="s">
        <v>130</v>
      </c>
      <c r="D179" s="199"/>
      <c r="E179" s="199"/>
      <c r="F179" s="218" t="s">
        <v>1240</v>
      </c>
      <c r="G179" s="199"/>
      <c r="H179" s="199" t="s">
        <v>1205</v>
      </c>
      <c r="I179" s="199" t="s">
        <v>1242</v>
      </c>
      <c r="J179" s="199">
        <v>10</v>
      </c>
      <c r="K179" s="238"/>
    </row>
    <row r="180" spans="2:11" ht="15" customHeight="1">
      <c r="B180" s="219"/>
      <c r="C180" s="199" t="s">
        <v>131</v>
      </c>
      <c r="D180" s="199"/>
      <c r="E180" s="199"/>
      <c r="F180" s="218" t="s">
        <v>1240</v>
      </c>
      <c r="G180" s="199"/>
      <c r="H180" s="199" t="s">
        <v>1313</v>
      </c>
      <c r="I180" s="199" t="s">
        <v>1274</v>
      </c>
      <c r="J180" s="199"/>
      <c r="K180" s="238"/>
    </row>
    <row r="181" spans="2:11" ht="15" customHeight="1">
      <c r="B181" s="219"/>
      <c r="C181" s="199" t="s">
        <v>1314</v>
      </c>
      <c r="D181" s="199"/>
      <c r="E181" s="199"/>
      <c r="F181" s="218" t="s">
        <v>1240</v>
      </c>
      <c r="G181" s="199"/>
      <c r="H181" s="199" t="s">
        <v>1315</v>
      </c>
      <c r="I181" s="199" t="s">
        <v>1274</v>
      </c>
      <c r="J181" s="199"/>
      <c r="K181" s="238"/>
    </row>
    <row r="182" spans="2:11" ht="15" customHeight="1">
      <c r="B182" s="219"/>
      <c r="C182" s="199" t="s">
        <v>1303</v>
      </c>
      <c r="D182" s="199"/>
      <c r="E182" s="199"/>
      <c r="F182" s="218" t="s">
        <v>1240</v>
      </c>
      <c r="G182" s="199"/>
      <c r="H182" s="199" t="s">
        <v>1316</v>
      </c>
      <c r="I182" s="199" t="s">
        <v>1274</v>
      </c>
      <c r="J182" s="199"/>
      <c r="K182" s="238"/>
    </row>
    <row r="183" spans="2:11" ht="15" customHeight="1">
      <c r="B183" s="219"/>
      <c r="C183" s="199" t="s">
        <v>133</v>
      </c>
      <c r="D183" s="199"/>
      <c r="E183" s="199"/>
      <c r="F183" s="218" t="s">
        <v>1246</v>
      </c>
      <c r="G183" s="199"/>
      <c r="H183" s="199" t="s">
        <v>1317</v>
      </c>
      <c r="I183" s="199" t="s">
        <v>1242</v>
      </c>
      <c r="J183" s="199">
        <v>50</v>
      </c>
      <c r="K183" s="238"/>
    </row>
    <row r="184" spans="2:11" ht="15" customHeight="1">
      <c r="B184" s="219"/>
      <c r="C184" s="199" t="s">
        <v>1318</v>
      </c>
      <c r="D184" s="199"/>
      <c r="E184" s="199"/>
      <c r="F184" s="218" t="s">
        <v>1246</v>
      </c>
      <c r="G184" s="199"/>
      <c r="H184" s="199" t="s">
        <v>1319</v>
      </c>
      <c r="I184" s="199" t="s">
        <v>1320</v>
      </c>
      <c r="J184" s="199"/>
      <c r="K184" s="238"/>
    </row>
    <row r="185" spans="2:11" ht="15" customHeight="1">
      <c r="B185" s="219"/>
      <c r="C185" s="199" t="s">
        <v>1321</v>
      </c>
      <c r="D185" s="199"/>
      <c r="E185" s="199"/>
      <c r="F185" s="218" t="s">
        <v>1246</v>
      </c>
      <c r="G185" s="199"/>
      <c r="H185" s="199" t="s">
        <v>1322</v>
      </c>
      <c r="I185" s="199" t="s">
        <v>1320</v>
      </c>
      <c r="J185" s="199"/>
      <c r="K185" s="238"/>
    </row>
    <row r="186" spans="2:11" ht="15" customHeight="1">
      <c r="B186" s="219"/>
      <c r="C186" s="199" t="s">
        <v>1323</v>
      </c>
      <c r="D186" s="199"/>
      <c r="E186" s="199"/>
      <c r="F186" s="218" t="s">
        <v>1246</v>
      </c>
      <c r="G186" s="199"/>
      <c r="H186" s="199" t="s">
        <v>1324</v>
      </c>
      <c r="I186" s="199" t="s">
        <v>1320</v>
      </c>
      <c r="J186" s="199"/>
      <c r="K186" s="238"/>
    </row>
    <row r="187" spans="2:11" ht="15" customHeight="1">
      <c r="B187" s="219"/>
      <c r="C187" s="250" t="s">
        <v>1325</v>
      </c>
      <c r="D187" s="199"/>
      <c r="E187" s="199"/>
      <c r="F187" s="218" t="s">
        <v>1246</v>
      </c>
      <c r="G187" s="199"/>
      <c r="H187" s="199" t="s">
        <v>1326</v>
      </c>
      <c r="I187" s="199" t="s">
        <v>1327</v>
      </c>
      <c r="J187" s="251" t="s">
        <v>1328</v>
      </c>
      <c r="K187" s="238"/>
    </row>
    <row r="188" spans="2:11" ht="15" customHeight="1">
      <c r="B188" s="219"/>
      <c r="C188" s="204" t="s">
        <v>44</v>
      </c>
      <c r="D188" s="199"/>
      <c r="E188" s="199"/>
      <c r="F188" s="218" t="s">
        <v>1240</v>
      </c>
      <c r="G188" s="199"/>
      <c r="H188" s="195" t="s">
        <v>1329</v>
      </c>
      <c r="I188" s="199" t="s">
        <v>1330</v>
      </c>
      <c r="J188" s="199"/>
      <c r="K188" s="238"/>
    </row>
    <row r="189" spans="2:11" ht="15" customHeight="1">
      <c r="B189" s="219"/>
      <c r="C189" s="204" t="s">
        <v>1331</v>
      </c>
      <c r="D189" s="199"/>
      <c r="E189" s="199"/>
      <c r="F189" s="218" t="s">
        <v>1240</v>
      </c>
      <c r="G189" s="199"/>
      <c r="H189" s="199" t="s">
        <v>1332</v>
      </c>
      <c r="I189" s="199" t="s">
        <v>1274</v>
      </c>
      <c r="J189" s="199"/>
      <c r="K189" s="238"/>
    </row>
    <row r="190" spans="2:11" ht="15" customHeight="1">
      <c r="B190" s="219"/>
      <c r="C190" s="204" t="s">
        <v>1333</v>
      </c>
      <c r="D190" s="199"/>
      <c r="E190" s="199"/>
      <c r="F190" s="218" t="s">
        <v>1240</v>
      </c>
      <c r="G190" s="199"/>
      <c r="H190" s="199" t="s">
        <v>1334</v>
      </c>
      <c r="I190" s="199" t="s">
        <v>1274</v>
      </c>
      <c r="J190" s="199"/>
      <c r="K190" s="238"/>
    </row>
    <row r="191" spans="2:11" ht="15" customHeight="1">
      <c r="B191" s="219"/>
      <c r="C191" s="204" t="s">
        <v>1335</v>
      </c>
      <c r="D191" s="199"/>
      <c r="E191" s="199"/>
      <c r="F191" s="218" t="s">
        <v>1246</v>
      </c>
      <c r="G191" s="199"/>
      <c r="H191" s="199" t="s">
        <v>1336</v>
      </c>
      <c r="I191" s="199" t="s">
        <v>1274</v>
      </c>
      <c r="J191" s="199"/>
      <c r="K191" s="238"/>
    </row>
    <row r="192" spans="2:11" ht="15" customHeight="1">
      <c r="B192" s="244"/>
      <c r="C192" s="252"/>
      <c r="D192" s="226"/>
      <c r="E192" s="226"/>
      <c r="F192" s="226"/>
      <c r="G192" s="226"/>
      <c r="H192" s="226"/>
      <c r="I192" s="226"/>
      <c r="J192" s="226"/>
      <c r="K192" s="245"/>
    </row>
    <row r="193" spans="2:11" ht="18.75" customHeight="1">
      <c r="B193" s="195"/>
      <c r="C193" s="199"/>
      <c r="D193" s="199"/>
      <c r="E193" s="199"/>
      <c r="F193" s="218"/>
      <c r="G193" s="199"/>
      <c r="H193" s="199"/>
      <c r="I193" s="199"/>
      <c r="J193" s="199"/>
      <c r="K193" s="195"/>
    </row>
    <row r="194" spans="2:11" ht="18.75" customHeight="1">
      <c r="B194" s="195"/>
      <c r="C194" s="199"/>
      <c r="D194" s="199"/>
      <c r="E194" s="199"/>
      <c r="F194" s="218"/>
      <c r="G194" s="199"/>
      <c r="H194" s="199"/>
      <c r="I194" s="199"/>
      <c r="J194" s="199"/>
      <c r="K194" s="195"/>
    </row>
    <row r="195" spans="2:11" ht="18.75" customHeight="1">
      <c r="B195" s="205"/>
      <c r="C195" s="205"/>
      <c r="D195" s="205"/>
      <c r="E195" s="205"/>
      <c r="F195" s="205"/>
      <c r="G195" s="205"/>
      <c r="H195" s="205"/>
      <c r="I195" s="205"/>
      <c r="J195" s="205"/>
      <c r="K195" s="205"/>
    </row>
    <row r="196" spans="2:11">
      <c r="B196" s="187"/>
      <c r="C196" s="188"/>
      <c r="D196" s="188"/>
      <c r="E196" s="188"/>
      <c r="F196" s="188"/>
      <c r="G196" s="188"/>
      <c r="H196" s="188"/>
      <c r="I196" s="188"/>
      <c r="J196" s="188"/>
      <c r="K196" s="189"/>
    </row>
    <row r="197" spans="2:11" ht="21">
      <c r="B197" s="190"/>
      <c r="C197" s="301" t="s">
        <v>1337</v>
      </c>
      <c r="D197" s="301"/>
      <c r="E197" s="301"/>
      <c r="F197" s="301"/>
      <c r="G197" s="301"/>
      <c r="H197" s="301"/>
      <c r="I197" s="301"/>
      <c r="J197" s="301"/>
      <c r="K197" s="191"/>
    </row>
    <row r="198" spans="2:11" ht="25.5" customHeight="1">
      <c r="B198" s="190"/>
      <c r="C198" s="253" t="s">
        <v>1338</v>
      </c>
      <c r="D198" s="253"/>
      <c r="E198" s="253"/>
      <c r="F198" s="253" t="s">
        <v>1339</v>
      </c>
      <c r="G198" s="254"/>
      <c r="H198" s="305" t="s">
        <v>1340</v>
      </c>
      <c r="I198" s="305"/>
      <c r="J198" s="305"/>
      <c r="K198" s="191"/>
    </row>
    <row r="199" spans="2:11" ht="5.25" customHeight="1">
      <c r="B199" s="219"/>
      <c r="C199" s="216"/>
      <c r="D199" s="216"/>
      <c r="E199" s="216"/>
      <c r="F199" s="216"/>
      <c r="G199" s="199"/>
      <c r="H199" s="216"/>
      <c r="I199" s="216"/>
      <c r="J199" s="216"/>
      <c r="K199" s="238"/>
    </row>
    <row r="200" spans="2:11" ht="15" customHeight="1">
      <c r="B200" s="219"/>
      <c r="C200" s="199" t="s">
        <v>1330</v>
      </c>
      <c r="D200" s="199"/>
      <c r="E200" s="199"/>
      <c r="F200" s="218" t="s">
        <v>45</v>
      </c>
      <c r="G200" s="199"/>
      <c r="H200" s="306" t="s">
        <v>1341</v>
      </c>
      <c r="I200" s="306"/>
      <c r="J200" s="306"/>
      <c r="K200" s="238"/>
    </row>
    <row r="201" spans="2:11" ht="15" customHeight="1">
      <c r="B201" s="219"/>
      <c r="C201" s="223"/>
      <c r="D201" s="199"/>
      <c r="E201" s="199"/>
      <c r="F201" s="218" t="s">
        <v>46</v>
      </c>
      <c r="G201" s="199"/>
      <c r="H201" s="306" t="s">
        <v>1342</v>
      </c>
      <c r="I201" s="306"/>
      <c r="J201" s="306"/>
      <c r="K201" s="238"/>
    </row>
    <row r="202" spans="2:11" ht="15" customHeight="1">
      <c r="B202" s="219"/>
      <c r="C202" s="223"/>
      <c r="D202" s="199"/>
      <c r="E202" s="199"/>
      <c r="F202" s="218" t="s">
        <v>49</v>
      </c>
      <c r="G202" s="199"/>
      <c r="H202" s="306" t="s">
        <v>1343</v>
      </c>
      <c r="I202" s="306"/>
      <c r="J202" s="306"/>
      <c r="K202" s="238"/>
    </row>
    <row r="203" spans="2:11" ht="15" customHeight="1">
      <c r="B203" s="219"/>
      <c r="C203" s="199"/>
      <c r="D203" s="199"/>
      <c r="E203" s="199"/>
      <c r="F203" s="218" t="s">
        <v>47</v>
      </c>
      <c r="G203" s="199"/>
      <c r="H203" s="306" t="s">
        <v>1344</v>
      </c>
      <c r="I203" s="306"/>
      <c r="J203" s="306"/>
      <c r="K203" s="238"/>
    </row>
    <row r="204" spans="2:11" ht="15" customHeight="1">
      <c r="B204" s="219"/>
      <c r="C204" s="199"/>
      <c r="D204" s="199"/>
      <c r="E204" s="199"/>
      <c r="F204" s="218" t="s">
        <v>48</v>
      </c>
      <c r="G204" s="199"/>
      <c r="H204" s="306" t="s">
        <v>1345</v>
      </c>
      <c r="I204" s="306"/>
      <c r="J204" s="306"/>
      <c r="K204" s="238"/>
    </row>
    <row r="205" spans="2:11" ht="15" customHeight="1">
      <c r="B205" s="219"/>
      <c r="C205" s="199"/>
      <c r="D205" s="199"/>
      <c r="E205" s="199"/>
      <c r="F205" s="218"/>
      <c r="G205" s="199"/>
      <c r="H205" s="199"/>
      <c r="I205" s="199"/>
      <c r="J205" s="199"/>
      <c r="K205" s="238"/>
    </row>
    <row r="206" spans="2:11" ht="15" customHeight="1">
      <c r="B206" s="219"/>
      <c r="C206" s="199" t="s">
        <v>1286</v>
      </c>
      <c r="D206" s="199"/>
      <c r="E206" s="199"/>
      <c r="F206" s="218" t="s">
        <v>81</v>
      </c>
      <c r="G206" s="199"/>
      <c r="H206" s="306" t="s">
        <v>1346</v>
      </c>
      <c r="I206" s="306"/>
      <c r="J206" s="306"/>
      <c r="K206" s="238"/>
    </row>
    <row r="207" spans="2:11" ht="15" customHeight="1">
      <c r="B207" s="219"/>
      <c r="C207" s="223"/>
      <c r="D207" s="199"/>
      <c r="E207" s="199"/>
      <c r="F207" s="218" t="s">
        <v>1183</v>
      </c>
      <c r="G207" s="199"/>
      <c r="H207" s="306" t="s">
        <v>1184</v>
      </c>
      <c r="I207" s="306"/>
      <c r="J207" s="306"/>
      <c r="K207" s="238"/>
    </row>
    <row r="208" spans="2:11" ht="15" customHeight="1">
      <c r="B208" s="219"/>
      <c r="C208" s="199"/>
      <c r="D208" s="199"/>
      <c r="E208" s="199"/>
      <c r="F208" s="218" t="s">
        <v>1181</v>
      </c>
      <c r="G208" s="199"/>
      <c r="H208" s="306" t="s">
        <v>1347</v>
      </c>
      <c r="I208" s="306"/>
      <c r="J208" s="306"/>
      <c r="K208" s="238"/>
    </row>
    <row r="209" spans="2:11" ht="15" customHeight="1">
      <c r="B209" s="255"/>
      <c r="C209" s="223"/>
      <c r="D209" s="223"/>
      <c r="E209" s="223"/>
      <c r="F209" s="218" t="s">
        <v>1185</v>
      </c>
      <c r="G209" s="204"/>
      <c r="H209" s="307" t="s">
        <v>1186</v>
      </c>
      <c r="I209" s="307"/>
      <c r="J209" s="307"/>
      <c r="K209" s="256"/>
    </row>
    <row r="210" spans="2:11" ht="15" customHeight="1">
      <c r="B210" s="255"/>
      <c r="C210" s="223"/>
      <c r="D210" s="223"/>
      <c r="E210" s="223"/>
      <c r="F210" s="218" t="s">
        <v>1187</v>
      </c>
      <c r="G210" s="204"/>
      <c r="H210" s="307" t="s">
        <v>1167</v>
      </c>
      <c r="I210" s="307"/>
      <c r="J210" s="307"/>
      <c r="K210" s="256"/>
    </row>
    <row r="211" spans="2:11" ht="15" customHeight="1">
      <c r="B211" s="255"/>
      <c r="C211" s="223"/>
      <c r="D211" s="223"/>
      <c r="E211" s="223"/>
      <c r="F211" s="257"/>
      <c r="G211" s="204"/>
      <c r="H211" s="258"/>
      <c r="I211" s="258"/>
      <c r="J211" s="258"/>
      <c r="K211" s="256"/>
    </row>
    <row r="212" spans="2:11" ht="15" customHeight="1">
      <c r="B212" s="255"/>
      <c r="C212" s="199" t="s">
        <v>1310</v>
      </c>
      <c r="D212" s="223"/>
      <c r="E212" s="223"/>
      <c r="F212" s="218">
        <v>1</v>
      </c>
      <c r="G212" s="204"/>
      <c r="H212" s="307" t="s">
        <v>1348</v>
      </c>
      <c r="I212" s="307"/>
      <c r="J212" s="307"/>
      <c r="K212" s="256"/>
    </row>
    <row r="213" spans="2:11" ht="15" customHeight="1">
      <c r="B213" s="255"/>
      <c r="C213" s="223"/>
      <c r="D213" s="223"/>
      <c r="E213" s="223"/>
      <c r="F213" s="218">
        <v>2</v>
      </c>
      <c r="G213" s="204"/>
      <c r="H213" s="307" t="s">
        <v>1349</v>
      </c>
      <c r="I213" s="307"/>
      <c r="J213" s="307"/>
      <c r="K213" s="256"/>
    </row>
    <row r="214" spans="2:11" ht="15" customHeight="1">
      <c r="B214" s="255"/>
      <c r="C214" s="223"/>
      <c r="D214" s="223"/>
      <c r="E214" s="223"/>
      <c r="F214" s="218">
        <v>3</v>
      </c>
      <c r="G214" s="204"/>
      <c r="H214" s="307" t="s">
        <v>1350</v>
      </c>
      <c r="I214" s="307"/>
      <c r="J214" s="307"/>
      <c r="K214" s="256"/>
    </row>
    <row r="215" spans="2:11" ht="15" customHeight="1">
      <c r="B215" s="255"/>
      <c r="C215" s="223"/>
      <c r="D215" s="223"/>
      <c r="E215" s="223"/>
      <c r="F215" s="218">
        <v>4</v>
      </c>
      <c r="G215" s="204"/>
      <c r="H215" s="307" t="s">
        <v>1351</v>
      </c>
      <c r="I215" s="307"/>
      <c r="J215" s="307"/>
      <c r="K215" s="256"/>
    </row>
    <row r="216" spans="2:11" ht="12.75" customHeight="1">
      <c r="B216" s="259"/>
      <c r="C216" s="260"/>
      <c r="D216" s="260"/>
      <c r="E216" s="260"/>
      <c r="F216" s="260"/>
      <c r="G216" s="260"/>
      <c r="H216" s="260"/>
      <c r="I216" s="260"/>
      <c r="J216" s="260"/>
      <c r="K216" s="261"/>
    </row>
  </sheetData>
  <sheetProtection formatCells="0" formatColumns="0" formatRows="0" insertColumns="0" insertRows="0" insertHyperlinks="0" deleteColumns="0" deleteRows="0" sort="0" autoFilter="0" pivotTables="0"/>
  <mergeCells count="77"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  <mergeCell ref="H198:J198"/>
    <mergeCell ref="C197:J197"/>
    <mergeCell ref="H206:J206"/>
    <mergeCell ref="H204:J204"/>
    <mergeCell ref="H202:J202"/>
    <mergeCell ref="H200:J200"/>
    <mergeCell ref="C163:J163"/>
    <mergeCell ref="C120:J120"/>
    <mergeCell ref="C145:J145"/>
    <mergeCell ref="C100:J100"/>
    <mergeCell ref="C73:J73"/>
    <mergeCell ref="D68:J68"/>
    <mergeCell ref="D66:J66"/>
    <mergeCell ref="D65:J65"/>
    <mergeCell ref="D67:J67"/>
    <mergeCell ref="D64:J64"/>
    <mergeCell ref="D59:J59"/>
    <mergeCell ref="D60:J60"/>
    <mergeCell ref="D63:J63"/>
    <mergeCell ref="D61:J61"/>
    <mergeCell ref="D58:J58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31:J31"/>
    <mergeCell ref="D32:J32"/>
    <mergeCell ref="D29:J29"/>
    <mergeCell ref="D28:J28"/>
    <mergeCell ref="D26:J26"/>
    <mergeCell ref="C23:J23"/>
    <mergeCell ref="D25:J25"/>
    <mergeCell ref="C24:J24"/>
    <mergeCell ref="F18:J18"/>
    <mergeCell ref="F21:J21"/>
    <mergeCell ref="F19:J19"/>
    <mergeCell ref="F20:J20"/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SO-01 - Komunikace</vt:lpstr>
      <vt:lpstr>SO-03 - Krajinářské úpravy</vt:lpstr>
      <vt:lpstr>SO-04 - Drobná architektura</vt:lpstr>
      <vt:lpstr>SO-05 - Zavlažování</vt:lpstr>
      <vt:lpstr>SO-06 - Areálová přípojka</vt:lpstr>
      <vt:lpstr>D - Demolice</vt:lpstr>
      <vt:lpstr>VRN - Vedlejší rozpočtové...</vt:lpstr>
      <vt:lpstr>Pokyny pro vyplnění</vt:lpstr>
      <vt:lpstr>'D - Demolice'!Názvy_tisku</vt:lpstr>
      <vt:lpstr>'Rekapitulace stavby'!Názvy_tisku</vt:lpstr>
      <vt:lpstr>'SO-01 - Komunikace'!Názvy_tisku</vt:lpstr>
      <vt:lpstr>'SO-03 - Krajinářské úpravy'!Názvy_tisku</vt:lpstr>
      <vt:lpstr>'SO-04 - Drobná architektura'!Názvy_tisku</vt:lpstr>
      <vt:lpstr>'SO-05 - Zavlažování'!Názvy_tisku</vt:lpstr>
      <vt:lpstr>'SO-06 - Areálová přípojka'!Názvy_tisku</vt:lpstr>
      <vt:lpstr>'VRN - Vedlejší rozpočtové...'!Názvy_tisku</vt:lpstr>
      <vt:lpstr>'D - Demolice'!Oblast_tisku</vt:lpstr>
      <vt:lpstr>'Pokyny pro vyplnění'!Oblast_tisku</vt:lpstr>
      <vt:lpstr>'Rekapitulace stavby'!Oblast_tisku</vt:lpstr>
      <vt:lpstr>'SO-01 - Komunikace'!Oblast_tisku</vt:lpstr>
      <vt:lpstr>'SO-03 - Krajinářské úpravy'!Oblast_tisku</vt:lpstr>
      <vt:lpstr>'SO-04 - Drobná architektura'!Oblast_tisku</vt:lpstr>
      <vt:lpstr>'SO-05 - Zavlažování'!Oblast_tisku</vt:lpstr>
      <vt:lpstr>'SO-06 - Areálová přípojka'!Oblast_tisku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doma-PC\doma</dc:creator>
  <cp:lastModifiedBy>Králová Dana</cp:lastModifiedBy>
  <dcterms:created xsi:type="dcterms:W3CDTF">2018-10-23T09:53:48Z</dcterms:created>
  <dcterms:modified xsi:type="dcterms:W3CDTF">2022-08-01T06:40:52Z</dcterms:modified>
</cp:coreProperties>
</file>