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L:\Tabulka\__INVESTICE A OPRAVY__\1700_ZŠ Ratibořická\2022_wc oprava dotace\ZD\"/>
    </mc:Choice>
  </mc:AlternateContent>
  <bookViews>
    <workbookView xWindow="0" yWindow="0" windowWidth="0" windowHeight="0"/>
  </bookViews>
  <sheets>
    <sheet name="Rekapitulace stavby" sheetId="1" r:id="rId1"/>
    <sheet name="202305 - WC tělocvična ZŠ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'202305 - WC tělocvična ZŠ...'!$C$131:$K$235</definedName>
    <definedName name="_xlnm.Print_Area" localSheetId="1">'202305 - WC tělocvična ZŠ...'!$C$4:$J$76,'202305 - WC tělocvična ZŠ...'!$C$82:$J$115,'202305 - WC tělocvična ZŠ...'!$C$121:$J$235</definedName>
    <definedName name="_xlnm.Print_Titles" localSheetId="1">'202305 - WC tělocvična ZŠ...'!$131:$131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235"/>
  <c r="BH235"/>
  <c r="BG235"/>
  <c r="BF235"/>
  <c r="T235"/>
  <c r="R235"/>
  <c r="P235"/>
  <c r="BI234"/>
  <c r="BH234"/>
  <c r="BG234"/>
  <c r="BF234"/>
  <c r="T234"/>
  <c r="R234"/>
  <c r="P234"/>
  <c r="BI232"/>
  <c r="BH232"/>
  <c r="BG232"/>
  <c r="BF232"/>
  <c r="T232"/>
  <c r="T231"/>
  <c r="R232"/>
  <c r="R231"/>
  <c r="P232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3"/>
  <c r="BH223"/>
  <c r="BG223"/>
  <c r="BF223"/>
  <c r="T223"/>
  <c r="T222"/>
  <c r="R223"/>
  <c r="R222"/>
  <c r="P223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7"/>
  <c r="BH217"/>
  <c r="BG217"/>
  <c r="BF217"/>
  <c r="T217"/>
  <c r="R217"/>
  <c r="P217"/>
  <c r="BI216"/>
  <c r="BH216"/>
  <c r="BG216"/>
  <c r="BF216"/>
  <c r="T216"/>
  <c r="R216"/>
  <c r="P216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6"/>
  <c r="BH196"/>
  <c r="BG196"/>
  <c r="BF196"/>
  <c r="T196"/>
  <c r="R196"/>
  <c r="P196"/>
  <c r="BI195"/>
  <c r="BH195"/>
  <c r="BG195"/>
  <c r="BF195"/>
  <c r="T195"/>
  <c r="R195"/>
  <c r="P195"/>
  <c r="BI193"/>
  <c r="BH193"/>
  <c r="BG193"/>
  <c r="BF193"/>
  <c r="T193"/>
  <c r="R193"/>
  <c r="P193"/>
  <c r="BI192"/>
  <c r="BH192"/>
  <c r="BG192"/>
  <c r="BF192"/>
  <c r="T192"/>
  <c r="R192"/>
  <c r="P192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3"/>
  <c r="BH163"/>
  <c r="BG163"/>
  <c r="BF163"/>
  <c r="T163"/>
  <c r="T162"/>
  <c r="R163"/>
  <c r="R162"/>
  <c r="P163"/>
  <c r="P162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5"/>
  <c r="BH135"/>
  <c r="BG135"/>
  <c r="BF135"/>
  <c r="T135"/>
  <c r="T134"/>
  <c r="R135"/>
  <c r="R134"/>
  <c r="P135"/>
  <c r="P134"/>
  <c r="F126"/>
  <c r="E124"/>
  <c r="F87"/>
  <c r="E85"/>
  <c r="J22"/>
  <c r="E22"/>
  <c r="J90"/>
  <c r="J21"/>
  <c r="J19"/>
  <c r="E19"/>
  <c r="J128"/>
  <c r="J18"/>
  <c r="J16"/>
  <c r="E16"/>
  <c r="F129"/>
  <c r="J15"/>
  <c r="J13"/>
  <c r="E13"/>
  <c r="F89"/>
  <c r="J12"/>
  <c r="J10"/>
  <c r="J126"/>
  <c i="1" r="L90"/>
  <c r="AM90"/>
  <c r="AM89"/>
  <c r="L89"/>
  <c r="AM87"/>
  <c r="L87"/>
  <c r="L85"/>
  <c r="L84"/>
  <c i="2" r="J229"/>
  <c r="BK225"/>
  <c r="J213"/>
  <c r="J201"/>
  <c r="BK189"/>
  <c r="BK185"/>
  <c r="J176"/>
  <c r="BK169"/>
  <c r="J158"/>
  <c r="BK145"/>
  <c r="BK139"/>
  <c r="J235"/>
  <c r="J228"/>
  <c r="J220"/>
  <c r="BK206"/>
  <c r="J193"/>
  <c r="BK187"/>
  <c r="BK179"/>
  <c r="J163"/>
  <c r="J152"/>
  <c r="J146"/>
  <c r="BK141"/>
  <c r="BK223"/>
  <c r="BK217"/>
  <c r="BK209"/>
  <c r="J203"/>
  <c r="BK192"/>
  <c r="BK184"/>
  <c r="J179"/>
  <c r="J170"/>
  <c r="BK159"/>
  <c r="BK155"/>
  <c r="BK146"/>
  <c r="J139"/>
  <c r="BK205"/>
  <c r="BK198"/>
  <c r="J182"/>
  <c r="BK172"/>
  <c r="BK228"/>
  <c r="J223"/>
  <c r="J214"/>
  <c r="J208"/>
  <c r="J192"/>
  <c r="BK186"/>
  <c r="J174"/>
  <c r="J167"/>
  <c r="BK154"/>
  <c r="BK147"/>
  <c r="J141"/>
  <c r="J138"/>
  <c r="BK234"/>
  <c r="J230"/>
  <c r="BK226"/>
  <c r="J217"/>
  <c r="J211"/>
  <c r="BK195"/>
  <c r="J185"/>
  <c r="BK178"/>
  <c r="J173"/>
  <c r="J155"/>
  <c r="J149"/>
  <c r="J145"/>
  <c r="BK137"/>
  <c r="BK220"/>
  <c r="BK212"/>
  <c r="J206"/>
  <c r="BK201"/>
  <c r="J198"/>
  <c r="J189"/>
  <c r="J181"/>
  <c r="BK173"/>
  <c r="J169"/>
  <c r="BK163"/>
  <c r="BK153"/>
  <c r="BK149"/>
  <c r="BK138"/>
  <c r="BK210"/>
  <c r="BK203"/>
  <c r="BK193"/>
  <c r="J180"/>
  <c r="J165"/>
  <c r="BK232"/>
  <c r="J226"/>
  <c r="J216"/>
  <c r="J210"/>
  <c r="J196"/>
  <c r="J187"/>
  <c r="J178"/>
  <c r="BK171"/>
  <c r="BK160"/>
  <c r="BK152"/>
  <c r="BK143"/>
  <c r="BK140"/>
  <c r="BK135"/>
  <c r="J234"/>
  <c r="BK229"/>
  <c r="BK221"/>
  <c r="BK216"/>
  <c r="J205"/>
  <c r="J188"/>
  <c r="J184"/>
  <c r="J177"/>
  <c r="J159"/>
  <c r="J153"/>
  <c r="J147"/>
  <c r="J144"/>
  <c r="J140"/>
  <c r="J225"/>
  <c r="BK214"/>
  <c r="BK208"/>
  <c r="J202"/>
  <c r="J199"/>
  <c r="J190"/>
  <c r="J183"/>
  <c r="BK177"/>
  <c r="BK167"/>
  <c r="BK158"/>
  <c r="J151"/>
  <c r="BK144"/>
  <c r="J135"/>
  <c r="J204"/>
  <c r="BK196"/>
  <c r="BK181"/>
  <c r="BK170"/>
  <c r="BK230"/>
  <c r="J227"/>
  <c r="J219"/>
  <c r="J212"/>
  <c r="BK199"/>
  <c r="BK188"/>
  <c r="BK180"/>
  <c r="J172"/>
  <c r="J166"/>
  <c r="BK157"/>
  <c r="BK150"/>
  <c r="BK142"/>
  <c r="BK235"/>
  <c r="J232"/>
  <c r="BK227"/>
  <c r="BK219"/>
  <c r="BK213"/>
  <c r="J200"/>
  <c r="BK183"/>
  <c r="BK176"/>
  <c r="J160"/>
  <c r="J154"/>
  <c r="BK151"/>
  <c r="J143"/>
  <c i="1" r="AS94"/>
  <c i="2" r="J221"/>
  <c r="BK211"/>
  <c r="BK204"/>
  <c r="BK200"/>
  <c r="J195"/>
  <c r="J186"/>
  <c r="BK182"/>
  <c r="J171"/>
  <c r="BK165"/>
  <c r="J157"/>
  <c r="J150"/>
  <c r="J142"/>
  <c r="J137"/>
  <c r="J209"/>
  <c r="BK202"/>
  <c r="BK190"/>
  <c r="BK174"/>
  <c r="BK166"/>
  <c l="1" r="BK136"/>
  <c r="J136"/>
  <c r="J97"/>
  <c r="T136"/>
  <c r="T133"/>
  <c r="P148"/>
  <c r="BK156"/>
  <c r="J156"/>
  <c r="J99"/>
  <c r="P156"/>
  <c r="P164"/>
  <c r="P161"/>
  <c r="BK168"/>
  <c r="J168"/>
  <c r="J103"/>
  <c r="R168"/>
  <c r="T175"/>
  <c r="T191"/>
  <c r="P194"/>
  <c r="T194"/>
  <c r="T197"/>
  <c r="T207"/>
  <c r="R215"/>
  <c r="T218"/>
  <c r="R136"/>
  <c r="R133"/>
  <c r="R148"/>
  <c r="T156"/>
  <c r="BK164"/>
  <c r="J164"/>
  <c r="J102"/>
  <c r="R164"/>
  <c r="R161"/>
  <c r="BK175"/>
  <c r="J175"/>
  <c r="J104"/>
  <c r="R175"/>
  <c r="P191"/>
  <c r="BK194"/>
  <c r="J194"/>
  <c r="J106"/>
  <c r="BK197"/>
  <c r="J197"/>
  <c r="J107"/>
  <c r="R197"/>
  <c r="P207"/>
  <c r="BK215"/>
  <c r="J215"/>
  <c r="J109"/>
  <c r="T215"/>
  <c r="P218"/>
  <c r="T224"/>
  <c r="P136"/>
  <c r="P133"/>
  <c r="P132"/>
  <c i="1" r="AU95"/>
  <c i="2" r="BK148"/>
  <c r="J148"/>
  <c r="J98"/>
  <c r="T148"/>
  <c r="R156"/>
  <c r="T164"/>
  <c r="T161"/>
  <c r="P168"/>
  <c r="T168"/>
  <c r="P175"/>
  <c r="BK191"/>
  <c r="J191"/>
  <c r="J105"/>
  <c r="R191"/>
  <c r="R194"/>
  <c r="P197"/>
  <c r="BK207"/>
  <c r="J207"/>
  <c r="J108"/>
  <c r="R207"/>
  <c r="P215"/>
  <c r="BK218"/>
  <c r="J218"/>
  <c r="J110"/>
  <c r="R218"/>
  <c r="BK224"/>
  <c r="J224"/>
  <c r="J112"/>
  <c r="P224"/>
  <c r="R224"/>
  <c r="BK233"/>
  <c r="J233"/>
  <c r="J114"/>
  <c r="P233"/>
  <c r="R233"/>
  <c r="T233"/>
  <c r="BK162"/>
  <c r="J162"/>
  <c r="J101"/>
  <c r="BK134"/>
  <c r="J134"/>
  <c r="J96"/>
  <c r="BK222"/>
  <c r="J222"/>
  <c r="J111"/>
  <c r="BK231"/>
  <c r="J231"/>
  <c r="J113"/>
  <c r="BE165"/>
  <c r="BE177"/>
  <c r="BE182"/>
  <c r="BE183"/>
  <c r="BE184"/>
  <c r="BE187"/>
  <c r="BE188"/>
  <c r="BE195"/>
  <c r="BE199"/>
  <c r="J89"/>
  <c r="F128"/>
  <c r="J129"/>
  <c r="BE137"/>
  <c r="BE143"/>
  <c r="BE147"/>
  <c r="BE152"/>
  <c r="BE154"/>
  <c r="BE160"/>
  <c r="BE173"/>
  <c r="BE179"/>
  <c r="BE185"/>
  <c r="BE193"/>
  <c r="BE206"/>
  <c r="BE210"/>
  <c r="BE211"/>
  <c r="BE213"/>
  <c r="BE214"/>
  <c r="BE216"/>
  <c r="BE219"/>
  <c r="J87"/>
  <c r="F90"/>
  <c r="BE135"/>
  <c r="BE140"/>
  <c r="BE142"/>
  <c r="BE145"/>
  <c r="BE150"/>
  <c r="BE153"/>
  <c r="BE155"/>
  <c r="BE157"/>
  <c r="BE158"/>
  <c r="BE159"/>
  <c r="BE163"/>
  <c r="BE166"/>
  <c r="BE167"/>
  <c r="BE169"/>
  <c r="BE170"/>
  <c r="BE171"/>
  <c r="BE174"/>
  <c r="BE180"/>
  <c r="BE186"/>
  <c r="BE189"/>
  <c r="BE190"/>
  <c r="BE196"/>
  <c r="BE201"/>
  <c r="BE203"/>
  <c r="BE208"/>
  <c r="BE209"/>
  <c r="BE212"/>
  <c r="BE217"/>
  <c r="BE220"/>
  <c r="BE226"/>
  <c r="BE228"/>
  <c r="BE229"/>
  <c r="BE232"/>
  <c r="BE235"/>
  <c r="BE138"/>
  <c r="BE139"/>
  <c r="BE141"/>
  <c r="BE144"/>
  <c r="BE146"/>
  <c r="BE149"/>
  <c r="BE151"/>
  <c r="BE172"/>
  <c r="BE176"/>
  <c r="BE178"/>
  <c r="BE181"/>
  <c r="BE192"/>
  <c r="BE198"/>
  <c r="BE200"/>
  <c r="BE202"/>
  <c r="BE204"/>
  <c r="BE205"/>
  <c r="BE221"/>
  <c r="BE223"/>
  <c r="BE225"/>
  <c r="BE227"/>
  <c r="BE230"/>
  <c r="BE234"/>
  <c r="F33"/>
  <c i="1" r="BB95"/>
  <c r="BB94"/>
  <c r="W31"/>
  <c i="2" r="F35"/>
  <c i="1" r="BD95"/>
  <c r="BD94"/>
  <c r="W33"/>
  <c i="2" r="F32"/>
  <c i="1" r="BA95"/>
  <c r="BA94"/>
  <c r="W30"/>
  <c i="2" r="J32"/>
  <c i="1" r="AW95"/>
  <c i="2" r="F34"/>
  <c i="1" r="BC95"/>
  <c r="BC94"/>
  <c r="W32"/>
  <c r="AU94"/>
  <c i="2" l="1" r="R132"/>
  <c r="T132"/>
  <c r="BK161"/>
  <c r="J161"/>
  <c r="J100"/>
  <c r="BK133"/>
  <c r="J133"/>
  <c r="J95"/>
  <c i="1" r="AW94"/>
  <c r="AK30"/>
  <c r="AY94"/>
  <c r="AX94"/>
  <c i="2" r="J31"/>
  <c i="1" r="AV95"/>
  <c r="AT95"/>
  <c i="2" r="F31"/>
  <c i="1" r="AZ95"/>
  <c r="AZ94"/>
  <c r="W29"/>
  <c i="2" l="1" r="BK132"/>
  <c r="J132"/>
  <c r="J94"/>
  <c i="1" r="AV94"/>
  <c r="AK29"/>
  <c i="2" l="1" r="J28"/>
  <c i="1" r="AG95"/>
  <c r="AG94"/>
  <c r="AK26"/>
  <c r="AK35"/>
  <c r="AT94"/>
  <c i="2" l="1" r="J37"/>
  <c i="1" r="AN94"/>
  <c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<sst xmlns="http://schemas.openxmlformats.org/spreadsheetml/2006/main">
  <si>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</si>
  <si>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</si>
  <si>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</si>
  <si>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</si>
  <si>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</si>
  <si>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{7cc95e5b-2f0f-4a69-bf4f-2c04c8ae75ff}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</si>
  <si>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</si>
  <si>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</si>
  <si>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</si>
  <si>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</si>
  <si>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</si>
  <si>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</si>
  <si>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</si>
  <si>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</si>
  <si>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202305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</si>
  <si>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</si>
  <si>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</si>
  <si>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WC tělocvična ZŠ Ratibořická</t>
  </si>
  <si>
    <t>KSO:</t>
  </si>
  <si>
    <t>CC-CZ:</t>
  </si>
  <si>
    <t>Místo:</t>
  </si>
  <si>
    <t xml:space="preserve"> </t>
  </si>
  <si>
    <t>Datum:</t>
  </si>
  <si>
    <t>23. 5. 2023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</si>
  <si>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</si>
  <si>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</si>
  <si>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</si>
  <si>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</si>
  <si>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</si>
  <si>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</si>
  <si>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</si>
  <si>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</si>
  <si>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</si>
  <si>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</si>
  <si>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</si>
  <si>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</si>
  <si>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</si>
  <si>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</si>
  <si>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</si>
  <si>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</si>
  <si>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</si>
  <si>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</si>
  <si>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</si>
  <si>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</si>
  <si>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</si>
  <si>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</si>
  <si>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</si>
  <si>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</si>
  <si>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</si>
  <si>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</si>
  <si>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</si>
  <si>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</si>
  <si>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</si>
  <si>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</si>
  <si>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</si>
  <si>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</si>
  <si>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</si>
  <si>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</si>
  <si>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</si>
  <si>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</si>
  <si>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</si>
  <si>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</si>
  <si>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</si>
  <si>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</si>
  <si>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</si>
  <si>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</si>
  <si>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</si>
  <si>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</si>
  <si>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</si>
  <si>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</si>
  <si>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</si>
  <si>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</si>
  <si>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</si>
  <si>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</si>
  <si>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</si>
  <si>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</si>
  <si>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</si>
  <si>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</si>
  <si>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</si>
  <si>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</si>
  <si>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</si>
  <si>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</si>
  <si>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</si>
  <si>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</si>
  <si>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</si>
  <si>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</si>
  <si>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</si>
  <si>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</si>
  <si>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</si>
  <si>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9 - Ostatní konstrukce a práce-bourání</t>
  </si>
  <si>
    <t xml:space="preserve">    6 - Úpravy povrchů, podlahy a osazování výplní</t>
  </si>
  <si>
    <t xml:space="preserve">    99 -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</si>
  <si>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</si>
  <si>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</si>
  <si>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</si>
  <si>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</si>
  <si>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</si>
  <si>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747 - Elektromontáže - kompletace rozvodů</t>
  </si>
  <si>
    <t xml:space="preserve">    748 - Elektromontáže - osvětlovací zařízení a svítidla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</si>
  <si>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</si>
  <si>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</si>
  <si>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</si>
  <si>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</si>
  <si>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</si>
  <si>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</si>
  <si>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HZS - Hodinové zúčtovací sazby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</si>
  <si>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</si>
  <si>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</si>
  <si>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</si>
  <si>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</si>
  <si>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</si>
  <si>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</si>
  <si>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</si>
  <si>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</si>
  <si>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</si>
  <si>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</si>
  <si>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</si>
  <si>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</si>
  <si>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</si>
  <si>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</si>
  <si>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</si>
  <si>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</si>
  <si>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</si>
  <si>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</si>
  <si>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</si>
  <si>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</si>
  <si>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342272225</t>
  </si>
  <si>
    <t>Příčka z pórobetonových hladkých tvárnic na tenkovrstvou maltu tl 100 mm</t>
  </si>
  <si>
    <t>m2</t>
  </si>
  <si>
    <t>16</t>
  </si>
  <si>
    <t>404239706</t>
  </si>
  <si>
    <t>9</t>
  </si>
  <si>
    <t>Ostatní konstrukce a práce-bourání</t>
  </si>
  <si>
    <t>962032231</t>
  </si>
  <si>
    <t>Bourání zdiva z cihel pálených nebo vápenopískových na MV nebo MVC</t>
  </si>
  <si>
    <t>m3</t>
  </si>
  <si>
    <t>1411920082</t>
  </si>
  <si>
    <t>965042131</t>
  </si>
  <si>
    <t>Bourání podkladů pod dlažby nebo mazanin betonových nebo z litého asfaltu tl do 100 mm pl do 4 m2</t>
  </si>
  <si>
    <t>-571844719</t>
  </si>
  <si>
    <t>4</t>
  </si>
  <si>
    <t>965081213</t>
  </si>
  <si>
    <t>Bourání podlah z dlaždic keramických nebo xylolitových tl do 10 mm plochy přes 1 m2</t>
  </si>
  <si>
    <t>1856120145</t>
  </si>
  <si>
    <t>5</t>
  </si>
  <si>
    <t>468101314</t>
  </si>
  <si>
    <t>Vysekání rýh pro montáž trubek a kabelů v betonových podlahách a mazaninách hl do 5 cm a š přes 10 do 15 cm</t>
  </si>
  <si>
    <t>m</t>
  </si>
  <si>
    <t>315109929</t>
  </si>
  <si>
    <t>6</t>
  </si>
  <si>
    <t>631312141</t>
  </si>
  <si>
    <t>Doplnění rýh v dosavadních mazaninách betonem prostým</t>
  </si>
  <si>
    <t>-1940070302</t>
  </si>
  <si>
    <t>7</t>
  </si>
  <si>
    <t>968072455</t>
  </si>
  <si>
    <t>Vybourání kovových dveřních zárubní pl do 2 m2</t>
  </si>
  <si>
    <t>1276766680</t>
  </si>
  <si>
    <t>8</t>
  </si>
  <si>
    <t>969011121</t>
  </si>
  <si>
    <t>Vybourání vodovodního nebo plynového vedení DN do 52</t>
  </si>
  <si>
    <t>1234352856</t>
  </si>
  <si>
    <t>969021121</t>
  </si>
  <si>
    <t>Vybourání kanalizačního potrubí DN do 200</t>
  </si>
  <si>
    <t>-542966665</t>
  </si>
  <si>
    <t>10</t>
  </si>
  <si>
    <t>974082112</t>
  </si>
  <si>
    <t>Vysekání rýh pro ploché vodiče v omítce MV nebo MVC stěn š do 30 mm</t>
  </si>
  <si>
    <t>-435399206</t>
  </si>
  <si>
    <t>11</t>
  </si>
  <si>
    <t>978059541</t>
  </si>
  <si>
    <t>Odsekání a odebrání obkladů stěn z vnitřních obkládaček plochy přes 1 m2</t>
  </si>
  <si>
    <t>-2060583151</t>
  </si>
  <si>
    <t>12</t>
  </si>
  <si>
    <t>952901111</t>
  </si>
  <si>
    <t>Vyčištění budov bytové a občanské výstavby při výšce podlaží do 4 m</t>
  </si>
  <si>
    <t>1307989715</t>
  </si>
  <si>
    <t>Úpravy povrchů, podlahy a osazování výplní</t>
  </si>
  <si>
    <t>13</t>
  </si>
  <si>
    <t>611135101</t>
  </si>
  <si>
    <t>Hrubá výplň rýh ve stropech maltou jakékoli šířky rýhy</t>
  </si>
  <si>
    <t>-656434660</t>
  </si>
  <si>
    <t>14</t>
  </si>
  <si>
    <t>612135001</t>
  </si>
  <si>
    <t>Vyrovnání podkladu vnitřních stěn maltou vápenocementovou tl do 10 mm</t>
  </si>
  <si>
    <t>907204914</t>
  </si>
  <si>
    <t>612142001</t>
  </si>
  <si>
    <t>Potažení vnitřních stěn sklovláknitým pletivem vtlačeným do tenkovrstvé hmoty</t>
  </si>
  <si>
    <t>1904594347</t>
  </si>
  <si>
    <t>612311121</t>
  </si>
  <si>
    <t>Vápenná omítka hladká jednovrstvá vnitřních stěn nanášená ručně</t>
  </si>
  <si>
    <t>495061740</t>
  </si>
  <si>
    <t>17</t>
  </si>
  <si>
    <t>611125111</t>
  </si>
  <si>
    <t>Vyplnění spár mezi panely spárovací maltou</t>
  </si>
  <si>
    <t>-1597884103</t>
  </si>
  <si>
    <t>18</t>
  </si>
  <si>
    <t>632452431</t>
  </si>
  <si>
    <t>Doplnění cementového potěru hlazeného pl do 4 m2 tl do 30 mm</t>
  </si>
  <si>
    <t>-1447174074</t>
  </si>
  <si>
    <t>19</t>
  </si>
  <si>
    <t>642942111</t>
  </si>
  <si>
    <t>Osazování zárubní nebo rámů dveřních kovových do 2,5 m2 na MC</t>
  </si>
  <si>
    <t>kus</t>
  </si>
  <si>
    <t>51565320</t>
  </si>
  <si>
    <t>99</t>
  </si>
  <si>
    <t>Přesun hmot</t>
  </si>
  <si>
    <t>20</t>
  </si>
  <si>
    <t>997013501</t>
  </si>
  <si>
    <t>Odvoz suti na skládku a vybouraných hmot nebo meziskládku do 1 km se složením</t>
  </si>
  <si>
    <t>t</t>
  </si>
  <si>
    <t>-1928325443</t>
  </si>
  <si>
    <t>997013509</t>
  </si>
  <si>
    <t>Příplatek k odvozu suti a vybouraných hmot na skládku ZKD 1 km přes 1 km</t>
  </si>
  <si>
    <t>-502353755</t>
  </si>
  <si>
    <t>22</t>
  </si>
  <si>
    <t>997013831</t>
  </si>
  <si>
    <t>Poplatek za uložení stavebního směsného odpadu na skládce (skládkovné)</t>
  </si>
  <si>
    <t>-323574770</t>
  </si>
  <si>
    <t>23</t>
  </si>
  <si>
    <t>998011002</t>
  </si>
  <si>
    <t>Přesun hmot pro budovy zděné v do 12 m</t>
  </si>
  <si>
    <t>-1631907482</t>
  </si>
  <si>
    <t>PSV</t>
  </si>
  <si>
    <t>Práce a dodávky PSV</t>
  </si>
  <si>
    <t>711</t>
  </si>
  <si>
    <t>Izolace proti vodě, vlhkosti a plynům</t>
  </si>
  <si>
    <t>24</t>
  </si>
  <si>
    <t>711113117</t>
  </si>
  <si>
    <t xml:space="preserve">Izolace proti zemní vlhkosti vodorovná za studena těsnicí stěrkou </t>
  </si>
  <si>
    <t>-130251647</t>
  </si>
  <si>
    <t>721</t>
  </si>
  <si>
    <t>Zdravotechnika - vnitřní kanalizace</t>
  </si>
  <si>
    <t>25</t>
  </si>
  <si>
    <t>721174004</t>
  </si>
  <si>
    <t>Potrubí kanalizační z PP svodné systém HT DN 70</t>
  </si>
  <si>
    <t>971230832</t>
  </si>
  <si>
    <t>26</t>
  </si>
  <si>
    <t>721174006</t>
  </si>
  <si>
    <t>Potrubí kanalizační z PP svodné systém HT DN 125</t>
  </si>
  <si>
    <t>-571741742</t>
  </si>
  <si>
    <t>27</t>
  </si>
  <si>
    <t>721290111</t>
  </si>
  <si>
    <t>Zkouška těsnosti potrubí kanalizace vodou do DN 125</t>
  </si>
  <si>
    <t>1488937055</t>
  </si>
  <si>
    <t>722</t>
  </si>
  <si>
    <t>Zdravotechnika - vnitřní vodovod</t>
  </si>
  <si>
    <t>28</t>
  </si>
  <si>
    <t>722174002</t>
  </si>
  <si>
    <t>Potrubí vodovodní plastové PPR svar polyfuze PN 16 D 20 x 2,8 mm</t>
  </si>
  <si>
    <t>2013031512</t>
  </si>
  <si>
    <t>29</t>
  </si>
  <si>
    <t>722181221</t>
  </si>
  <si>
    <t>Ochrana vodovodního potrubí přilepenými tepelně izolačními trubicemi z PE tl do 10 mm DN do 22 mm</t>
  </si>
  <si>
    <t>1198457748</t>
  </si>
  <si>
    <t>30</t>
  </si>
  <si>
    <t>722232011</t>
  </si>
  <si>
    <t>Kohout kulový podomítkový G 1/2" PN 16 do 120°C vnitřní závit</t>
  </si>
  <si>
    <t>1665600057</t>
  </si>
  <si>
    <t>31</t>
  </si>
  <si>
    <t>722290215</t>
  </si>
  <si>
    <t>Zkouška těsnosti vodovodního potrubí hrdlového nebo přírubového do DN 100</t>
  </si>
  <si>
    <t>-12096999</t>
  </si>
  <si>
    <t>32</t>
  </si>
  <si>
    <t>722290234</t>
  </si>
  <si>
    <t>Proplach a dezinfekce vodovodního potrubí do DN 80</t>
  </si>
  <si>
    <t>197222060</t>
  </si>
  <si>
    <t>33</t>
  </si>
  <si>
    <t>998722102</t>
  </si>
  <si>
    <t>Přesun hmot tonážní tonážní pro vnitřní vodovod v objektech v do 12 m</t>
  </si>
  <si>
    <t>1491510874</t>
  </si>
  <si>
    <t>725</t>
  </si>
  <si>
    <t>Zdravotechnika - zařizovací předměty</t>
  </si>
  <si>
    <t>34</t>
  </si>
  <si>
    <t>725110811</t>
  </si>
  <si>
    <t>Demontáž klozetů splachovací s nádrží</t>
  </si>
  <si>
    <t>soubor</t>
  </si>
  <si>
    <t>-1324761819</t>
  </si>
  <si>
    <t>35</t>
  </si>
  <si>
    <t>725112002</t>
  </si>
  <si>
    <t>Klozet keramický standardní samostatně stojící s hlubokým splachováním odpad svislý</t>
  </si>
  <si>
    <t>435086396</t>
  </si>
  <si>
    <t>36</t>
  </si>
  <si>
    <t>725121529</t>
  </si>
  <si>
    <t>Pisoárový záchodek automatický s teplotním spínačem</t>
  </si>
  <si>
    <t>2119503203</t>
  </si>
  <si>
    <t>37</t>
  </si>
  <si>
    <t>725122817</t>
  </si>
  <si>
    <t>Demontáž pisoárových stání bez nádrže a jedním záchodkem</t>
  </si>
  <si>
    <t>1133466526</t>
  </si>
  <si>
    <t>38</t>
  </si>
  <si>
    <t>725210821R0</t>
  </si>
  <si>
    <t>Demontáž umyvadel včetně výtokových armatur</t>
  </si>
  <si>
    <t>1343253153</t>
  </si>
  <si>
    <t>39</t>
  </si>
  <si>
    <t>725211603R0</t>
  </si>
  <si>
    <t>Umyvadlo keramické připevněné na stěnu šrouby bílé bez krytu na sifon 600 mm, včetně baterie</t>
  </si>
  <si>
    <t>1868140478</t>
  </si>
  <si>
    <t>40</t>
  </si>
  <si>
    <t>725291511</t>
  </si>
  <si>
    <t>Doplňky zařízení koupelen a záchodů plastové dávkovač tekutého mýdla na 350 ml</t>
  </si>
  <si>
    <t>-141331381</t>
  </si>
  <si>
    <t>41</t>
  </si>
  <si>
    <t>725291521</t>
  </si>
  <si>
    <t>Doplňky zařízení koupelen a záchodů plastové zásobník toaletních papírů</t>
  </si>
  <si>
    <t>-1691536974</t>
  </si>
  <si>
    <t>42</t>
  </si>
  <si>
    <t>725291531</t>
  </si>
  <si>
    <t>Doplňky zařízení koupelen a záchodů plastové zásobník papírových ručníků</t>
  </si>
  <si>
    <t>1774464263</t>
  </si>
  <si>
    <t>43</t>
  </si>
  <si>
    <t>725291701</t>
  </si>
  <si>
    <t>Doplňky zařízení koupelen a záchodů koš</t>
  </si>
  <si>
    <t>995275335</t>
  </si>
  <si>
    <t>44</t>
  </si>
  <si>
    <t>725291R0</t>
  </si>
  <si>
    <t xml:space="preserve">Doplňky zařízení koupelen a záchodů stětka na WC </t>
  </si>
  <si>
    <t>-221239100</t>
  </si>
  <si>
    <t>45</t>
  </si>
  <si>
    <t>725291R1</t>
  </si>
  <si>
    <t>Doplňky zařízení koupelen a záchodů zrcadlo</t>
  </si>
  <si>
    <t>-1630504041</t>
  </si>
  <si>
    <t>46</t>
  </si>
  <si>
    <t>725813111</t>
  </si>
  <si>
    <t>Ventil rohový + připojovací hadice G 1/2</t>
  </si>
  <si>
    <t>580791483</t>
  </si>
  <si>
    <t>47</t>
  </si>
  <si>
    <t>725980123</t>
  </si>
  <si>
    <t>Dvířka 30/30</t>
  </si>
  <si>
    <t>-1980905934</t>
  </si>
  <si>
    <t>48</t>
  </si>
  <si>
    <t>998725102</t>
  </si>
  <si>
    <t>Přesun hmot tonážní pro zařizovací předměty v objektech v do 12 m</t>
  </si>
  <si>
    <t>-1642933509</t>
  </si>
  <si>
    <t>747</t>
  </si>
  <si>
    <t>Elektromontáže - kompletace rozvodů</t>
  </si>
  <si>
    <t>49</t>
  </si>
  <si>
    <t>741810001</t>
  </si>
  <si>
    <t>Celková prohlídka elektrického rozvodu a zařízení do 100 000,- Kč</t>
  </si>
  <si>
    <t>1359264527</t>
  </si>
  <si>
    <t>50</t>
  </si>
  <si>
    <t>747111111R0</t>
  </si>
  <si>
    <t>Montáž vypínač nástěnný 1-jednopólový prostředí obyčejné nebo vlhké, včetně vypínače a kabeláže</t>
  </si>
  <si>
    <t>-1804098268</t>
  </si>
  <si>
    <t>748</t>
  </si>
  <si>
    <t>Elektromontáže - osvětlovací zařízení a svítidla</t>
  </si>
  <si>
    <t>51</t>
  </si>
  <si>
    <t>748123118</t>
  </si>
  <si>
    <t xml:space="preserve">Demontáž stávajících a montážnových svítidel  přisazených, včetně kabeláže</t>
  </si>
  <si>
    <t>1344542679</t>
  </si>
  <si>
    <t>52</t>
  </si>
  <si>
    <t>M</t>
  </si>
  <si>
    <t>348R0</t>
  </si>
  <si>
    <t xml:space="preserve">svítidlo stropní přisazené, zdroj LED </t>
  </si>
  <si>
    <t>-64491529</t>
  </si>
  <si>
    <t>766</t>
  </si>
  <si>
    <t>Konstrukce truhlářské</t>
  </si>
  <si>
    <t>53</t>
  </si>
  <si>
    <t>766660002</t>
  </si>
  <si>
    <t>Montáž dveřních křídel otvíravých 1křídlových š přes 0,8 m do ocelové zárubně</t>
  </si>
  <si>
    <t>49863311</t>
  </si>
  <si>
    <t>54</t>
  </si>
  <si>
    <t>553311130</t>
  </si>
  <si>
    <t>zárubeň ocelová pro běžné zdění H 110 600 L/P</t>
  </si>
  <si>
    <t>-1701598332</t>
  </si>
  <si>
    <t>55</t>
  </si>
  <si>
    <t>553311170</t>
  </si>
  <si>
    <t>zárubeň ocelová pro běžné zdění H 110 800 L/P</t>
  </si>
  <si>
    <t>-279027804</t>
  </si>
  <si>
    <t>56</t>
  </si>
  <si>
    <t>55331481</t>
  </si>
  <si>
    <t>zárubeň jednokřídlá ocelová pro zdění tl stěny 75-100mm rozměru 700/1970, 2100mm</t>
  </si>
  <si>
    <t>-1753096256</t>
  </si>
  <si>
    <t>57</t>
  </si>
  <si>
    <t>611629300R0</t>
  </si>
  <si>
    <t xml:space="preserve">dveře vnitřní hladké laminované světlý dub plné 1křídlé 60x197 cm,  plná výplň (ne voština),  včetně wc kování</t>
  </si>
  <si>
    <t>-301775179</t>
  </si>
  <si>
    <t>58</t>
  </si>
  <si>
    <t>611629340</t>
  </si>
  <si>
    <t xml:space="preserve">dveře vnitřní hladké laminované světlý dub plné 1křídlé 80x197 cm, plná výplň (ne voština), včetně  kování</t>
  </si>
  <si>
    <t>-916705509</t>
  </si>
  <si>
    <t>59</t>
  </si>
  <si>
    <t>SLD.0012520.URS</t>
  </si>
  <si>
    <t xml:space="preserve">dveře vnitřní hladké laminované světlý dub plné 1křídlé 70x197 cm, plná výplň (ne voština), včetně  kování</t>
  </si>
  <si>
    <t>1544162226</t>
  </si>
  <si>
    <t>60</t>
  </si>
  <si>
    <t>766661811</t>
  </si>
  <si>
    <t>Demontáž dveřních křídel</t>
  </si>
  <si>
    <t>-1876565726</t>
  </si>
  <si>
    <t>61</t>
  </si>
  <si>
    <t>998766102</t>
  </si>
  <si>
    <t>Přesun hmot tonážní pro konstrukce truhlářské v objektech v do 12 m</t>
  </si>
  <si>
    <t>1815164953</t>
  </si>
  <si>
    <t>771</t>
  </si>
  <si>
    <t>Podlahy z dlaždic</t>
  </si>
  <si>
    <t>62</t>
  </si>
  <si>
    <t>771573113</t>
  </si>
  <si>
    <t>Montáž podlah keramických režných hladkých lepených do 12 ks/m2</t>
  </si>
  <si>
    <t>-2109484582</t>
  </si>
  <si>
    <t>63</t>
  </si>
  <si>
    <t>597614100</t>
  </si>
  <si>
    <t>dlaždice keramické slinuté neglazované mrazuvzdorné 29,8 x 29,8 x 0,9 cm</t>
  </si>
  <si>
    <t>-1464167018</t>
  </si>
  <si>
    <t>64</t>
  </si>
  <si>
    <t>771591111</t>
  </si>
  <si>
    <t>Podlahy penetrace podkladu</t>
  </si>
  <si>
    <t>-1912676002</t>
  </si>
  <si>
    <t>65</t>
  </si>
  <si>
    <t>59761013</t>
  </si>
  <si>
    <t>dlažba keramická hutná reliéfní do interiéru přes 22 do 25ks/m2</t>
  </si>
  <si>
    <t>1507184488</t>
  </si>
  <si>
    <t>66</t>
  </si>
  <si>
    <t>771591115</t>
  </si>
  <si>
    <t>Podlahy spárování silikonem</t>
  </si>
  <si>
    <t>-1099874124</t>
  </si>
  <si>
    <t>67</t>
  </si>
  <si>
    <t>771990112</t>
  </si>
  <si>
    <t>Vyrovnání podkladu samonivelační stěrkou tl 4 mm pevnosti 30 Mpa</t>
  </si>
  <si>
    <t>486108935</t>
  </si>
  <si>
    <t>68</t>
  </si>
  <si>
    <t>998771102</t>
  </si>
  <si>
    <t>Přesun hmot tonážní pro podlahy z dlaždic v objektech v do 12 m</t>
  </si>
  <si>
    <t>-1042997512</t>
  </si>
  <si>
    <t>776</t>
  </si>
  <si>
    <t>Podlahy povlakové</t>
  </si>
  <si>
    <t>69</t>
  </si>
  <si>
    <t>776301812</t>
  </si>
  <si>
    <t>Odstranění lepených podlahovin s podložkou ze schodišťových stupňů</t>
  </si>
  <si>
    <t>1533843431</t>
  </si>
  <si>
    <t>70</t>
  </si>
  <si>
    <t>776991822</t>
  </si>
  <si>
    <t>Odstranění lepidla ručně ze schodišťových stupňů</t>
  </si>
  <si>
    <t>683872093</t>
  </si>
  <si>
    <t>781</t>
  </si>
  <si>
    <t>Dokončovací práce - obklady</t>
  </si>
  <si>
    <t>71</t>
  </si>
  <si>
    <t>781411111</t>
  </si>
  <si>
    <t>Montáž obkladaček vnitřních pórovinových pravoúhlých do 22 ks/m2 kladených do malty</t>
  </si>
  <si>
    <t>-561216768</t>
  </si>
  <si>
    <t>72</t>
  </si>
  <si>
    <t>597610000</t>
  </si>
  <si>
    <t>obkládačky keramické (bílé i barevné) 25 x 33 x 0,7 cm I. j.</t>
  </si>
  <si>
    <t>1695370205</t>
  </si>
  <si>
    <t>73</t>
  </si>
  <si>
    <t>998781102</t>
  </si>
  <si>
    <t>Přesun hmot tonážní pro obklady keramické v objektech v do 12 m</t>
  </si>
  <si>
    <t>1644218275</t>
  </si>
  <si>
    <t>783</t>
  </si>
  <si>
    <t>Dokončovací práce - nátěry</t>
  </si>
  <si>
    <t>74</t>
  </si>
  <si>
    <t>783121152R0</t>
  </si>
  <si>
    <t>Nátěry syntetické zárubní, barva dražší lesklý povrch 2x email</t>
  </si>
  <si>
    <t>-167305521</t>
  </si>
  <si>
    <t>784</t>
  </si>
  <si>
    <t>Dokončovací práce - malby a tapety</t>
  </si>
  <si>
    <t>75</t>
  </si>
  <si>
    <t>784121001</t>
  </si>
  <si>
    <t>Oškrabání malby v mísnostech výšky do 3,80 m</t>
  </si>
  <si>
    <t>-476468773</t>
  </si>
  <si>
    <t>76</t>
  </si>
  <si>
    <t>784121011</t>
  </si>
  <si>
    <t>Rozmývání podkladu po oškrabání malby v místnostech výšky do 3,80 m</t>
  </si>
  <si>
    <t>2009952845</t>
  </si>
  <si>
    <t>77</t>
  </si>
  <si>
    <t>784181101</t>
  </si>
  <si>
    <t>Základní akrylátová jednonásobná penetrace podkladu v místnostech výšky do 3,80m</t>
  </si>
  <si>
    <t>-1890976636</t>
  </si>
  <si>
    <t>78</t>
  </si>
  <si>
    <t>784221101</t>
  </si>
  <si>
    <t xml:space="preserve">Dvojnásobné bílé malby  ze směsí za sucha dobře otěruvzdorných v místnostech do 3,80 m</t>
  </si>
  <si>
    <t>126292692</t>
  </si>
  <si>
    <t>79</t>
  </si>
  <si>
    <t>784321001R</t>
  </si>
  <si>
    <t>Jednonásobné emailové malby v místnosti v do 3,80 m</t>
  </si>
  <si>
    <t>709222180</t>
  </si>
  <si>
    <t>80</t>
  </si>
  <si>
    <t>998721102</t>
  </si>
  <si>
    <t>Přesun hmot tonážní pro vnitřní kanalizace v objektech v do 12 m</t>
  </si>
  <si>
    <t>-1574031299</t>
  </si>
  <si>
    <t>HZS</t>
  </si>
  <si>
    <t>Hodinové zúčtovací sazby</t>
  </si>
  <si>
    <t>81</t>
  </si>
  <si>
    <t>HZS1292</t>
  </si>
  <si>
    <t xml:space="preserve">Stavební přípomoce, dozdívky a ostatní stavební práce a konstrukce nutné k řádnému dokončení díla    </t>
  </si>
  <si>
    <t>hod</t>
  </si>
  <si>
    <t>-493305700</t>
  </si>
  <si>
    <t>VRN</t>
  </si>
  <si>
    <t>Vedlejší rozpočtové náklady</t>
  </si>
  <si>
    <t>82</t>
  </si>
  <si>
    <t>060001000</t>
  </si>
  <si>
    <t>Územní vlivy</t>
  </si>
  <si>
    <t>…</t>
  </si>
  <si>
    <t>1024</t>
  </si>
  <si>
    <t>-2140193851</t>
  </si>
  <si>
    <t>83</t>
  </si>
  <si>
    <t>070001000</t>
  </si>
  <si>
    <t>Provozní vlivy</t>
  </si>
  <si>
    <t>-1591077686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</si>
</sst>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3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</xf>
    <xf numFmtId="49" fontId="30" fillId="0" borderId="22" xfId="0" applyNumberFormat="1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center" vertical="center" wrapText="1"/>
    </xf>
    <xf numFmtId="167" fontId="30" fillId="0" borderId="22" xfId="0" applyNumberFormat="1" applyFont="1" applyBorder="1" applyAlignment="1" applyProtection="1">
      <alignment vertical="center"/>
    </xf>
    <xf numFmtId="4" fontId="30" fillId="2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</xf>
    <xf numFmtId="0" fontId="31" fillId="0" borderId="22" xfId="0" applyFont="1" applyBorder="1" applyAlignment="1" applyProtection="1">
      <alignment vertical="center"/>
    </xf>
    <xf numFmtId="0" fontId="31" fillId="0" borderId="3" xfId="0" applyFont="1" applyBorder="1" applyAlignment="1">
      <alignment vertical="center"/>
    </xf>
    <xf numFmtId="0" fontId="30" fillId="2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15</v>
      </c>
      <c r="BS5" s="14" t="s">
        <v>6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21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28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L14" s="19"/>
      <c r="AM14" s="19"/>
      <c r="AN14" s="31" t="s">
        <v>28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30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21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30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34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35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36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37</v>
      </c>
      <c r="E29" s="44"/>
      <c r="F29" s="29" t="s">
        <v>38</v>
      </c>
      <c r="G29" s="44"/>
      <c r="H29" s="44"/>
      <c r="I29" s="44"/>
      <c r="J29" s="44"/>
      <c r="K29" s="44"/>
      <c r="L29" s="45">
        <v>0.20999999999999999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39</v>
      </c>
      <c r="G30" s="44"/>
      <c r="H30" s="44"/>
      <c r="I30" s="44"/>
      <c r="J30" s="44"/>
      <c r="K30" s="44"/>
      <c r="L30" s="45">
        <v>0.14999999999999999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40</v>
      </c>
      <c r="G31" s="44"/>
      <c r="H31" s="44"/>
      <c r="I31" s="44"/>
      <c r="J31" s="44"/>
      <c r="K31" s="44"/>
      <c r="L31" s="45">
        <v>0.20999999999999999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41</v>
      </c>
      <c r="G32" s="44"/>
      <c r="H32" s="44"/>
      <c r="I32" s="44"/>
      <c r="J32" s="44"/>
      <c r="K32" s="44"/>
      <c r="L32" s="45">
        <v>0.14999999999999999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42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43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44</v>
      </c>
      <c r="U35" s="51"/>
      <c r="V35" s="51"/>
      <c r="W35" s="51"/>
      <c r="X35" s="53" t="s">
        <v>45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46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47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48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49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48</v>
      </c>
      <c r="AI60" s="39"/>
      <c r="AJ60" s="39"/>
      <c r="AK60" s="39"/>
      <c r="AL60" s="39"/>
      <c r="AM60" s="61" t="s">
        <v>49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50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51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48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49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48</v>
      </c>
      <c r="AI75" s="39"/>
      <c r="AJ75" s="39"/>
      <c r="AK75" s="39"/>
      <c r="AL75" s="39"/>
      <c r="AM75" s="61" t="s">
        <v>49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52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13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202305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16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WC tělocvična ZŠ Ratibořická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20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22</v>
      </c>
      <c r="AJ87" s="37"/>
      <c r="AK87" s="37"/>
      <c r="AL87" s="37"/>
      <c r="AM87" s="76" t="str">
        <f>IF(AN8= "","",AN8)</f>
        <v>23. 5. 2023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24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29</v>
      </c>
      <c r="AJ89" s="37"/>
      <c r="AK89" s="37"/>
      <c r="AL89" s="37"/>
      <c r="AM89" s="77" t="str">
        <f>IF(E17="","",E17)</f>
        <v xml:space="preserve"> </v>
      </c>
      <c r="AN89" s="68"/>
      <c r="AO89" s="68"/>
      <c r="AP89" s="68"/>
      <c r="AQ89" s="37"/>
      <c r="AR89" s="41"/>
      <c r="AS89" s="78" t="s">
        <v>53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27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31</v>
      </c>
      <c r="AJ90" s="37"/>
      <c r="AK90" s="37"/>
      <c r="AL90" s="37"/>
      <c r="AM90" s="77" t="str">
        <f>IF(E20="","",E20)</f>
        <v xml:space="preserve"> 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54</v>
      </c>
      <c r="D92" s="91"/>
      <c r="E92" s="91"/>
      <c r="F92" s="91"/>
      <c r="G92" s="91"/>
      <c r="H92" s="92"/>
      <c r="I92" s="93" t="s">
        <v>55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56</v>
      </c>
      <c r="AH92" s="91"/>
      <c r="AI92" s="91"/>
      <c r="AJ92" s="91"/>
      <c r="AK92" s="91"/>
      <c r="AL92" s="91"/>
      <c r="AM92" s="91"/>
      <c r="AN92" s="93" t="s">
        <v>57</v>
      </c>
      <c r="AO92" s="91"/>
      <c r="AP92" s="95"/>
      <c r="AQ92" s="96" t="s">
        <v>58</v>
      </c>
      <c r="AR92" s="41"/>
      <c r="AS92" s="97" t="s">
        <v>59</v>
      </c>
      <c r="AT92" s="98" t="s">
        <v>60</v>
      </c>
      <c r="AU92" s="98" t="s">
        <v>61</v>
      </c>
      <c r="AV92" s="98" t="s">
        <v>62</v>
      </c>
      <c r="AW92" s="98" t="s">
        <v>63</v>
      </c>
      <c r="AX92" s="98" t="s">
        <v>64</v>
      </c>
      <c r="AY92" s="98" t="s">
        <v>65</v>
      </c>
      <c r="AZ92" s="98" t="s">
        <v>66</v>
      </c>
      <c r="BA92" s="98" t="s">
        <v>67</v>
      </c>
      <c r="BB92" s="98" t="s">
        <v>68</v>
      </c>
      <c r="BC92" s="98" t="s">
        <v>69</v>
      </c>
      <c r="BD92" s="99" t="s">
        <v>70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71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ROUND(AG95,2)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ROUND(AS95,2)</f>
        <v>0</v>
      </c>
      <c r="AT94" s="111">
        <f>ROUND(SUM(AV94:AW94),2)</f>
        <v>0</v>
      </c>
      <c r="AU94" s="112">
        <f>ROUND(AU95,5)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ROUND(AZ95,2)</f>
        <v>0</v>
      </c>
      <c r="BA94" s="111">
        <f>ROUND(BA95,2)</f>
        <v>0</v>
      </c>
      <c r="BB94" s="111">
        <f>ROUND(BB95,2)</f>
        <v>0</v>
      </c>
      <c r="BC94" s="111">
        <f>ROUND(BC95,2)</f>
        <v>0</v>
      </c>
      <c r="BD94" s="113">
        <f>ROUND(BD95,2)</f>
        <v>0</v>
      </c>
      <c r="BE94" s="6"/>
      <c r="BS94" s="114" t="s">
        <v>72</v>
      </c>
      <c r="BT94" s="114" t="s">
        <v>73</v>
      </c>
      <c r="BV94" s="114" t="s">
        <v>74</v>
      </c>
      <c r="BW94" s="114" t="s">
        <v>5</v>
      </c>
      <c r="BX94" s="114" t="s">
        <v>75</v>
      </c>
      <c r="CL94" s="114" t="s">
        <v>1</v>
      </c>
    </row>
    <row r="95" s="7" customFormat="1" ht="16.5" customHeight="1">
      <c r="A95" s="115" t="s">
        <v>76</v>
      </c>
      <c r="B95" s="116"/>
      <c r="C95" s="117"/>
      <c r="D95" s="118" t="s">
        <v>14</v>
      </c>
      <c r="E95" s="118"/>
      <c r="F95" s="118"/>
      <c r="G95" s="118"/>
      <c r="H95" s="118"/>
      <c r="I95" s="119"/>
      <c r="J95" s="118" t="s">
        <v>17</v>
      </c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20">
        <f>'202305 - WC tělocvična ZŠ...'!J28</f>
        <v>0</v>
      </c>
      <c r="AH95" s="119"/>
      <c r="AI95" s="119"/>
      <c r="AJ95" s="119"/>
      <c r="AK95" s="119"/>
      <c r="AL95" s="119"/>
      <c r="AM95" s="119"/>
      <c r="AN95" s="120">
        <f>SUM(AG95,AT95)</f>
        <v>0</v>
      </c>
      <c r="AO95" s="119"/>
      <c r="AP95" s="119"/>
      <c r="AQ95" s="121" t="s">
        <v>77</v>
      </c>
      <c r="AR95" s="122"/>
      <c r="AS95" s="123">
        <v>0</v>
      </c>
      <c r="AT95" s="124">
        <f>ROUND(SUM(AV95:AW95),2)</f>
        <v>0</v>
      </c>
      <c r="AU95" s="125">
        <f>'202305 - WC tělocvična ZŠ...'!P132</f>
        <v>0</v>
      </c>
      <c r="AV95" s="124">
        <f>'202305 - WC tělocvična ZŠ...'!J31</f>
        <v>0</v>
      </c>
      <c r="AW95" s="124">
        <f>'202305 - WC tělocvična ZŠ...'!J32</f>
        <v>0</v>
      </c>
      <c r="AX95" s="124">
        <f>'202305 - WC tělocvična ZŠ...'!J33</f>
        <v>0</v>
      </c>
      <c r="AY95" s="124">
        <f>'202305 - WC tělocvična ZŠ...'!J34</f>
        <v>0</v>
      </c>
      <c r="AZ95" s="124">
        <f>'202305 - WC tělocvična ZŠ...'!F31</f>
        <v>0</v>
      </c>
      <c r="BA95" s="124">
        <f>'202305 - WC tělocvična ZŠ...'!F32</f>
        <v>0</v>
      </c>
      <c r="BB95" s="124">
        <f>'202305 - WC tělocvična ZŠ...'!F33</f>
        <v>0</v>
      </c>
      <c r="BC95" s="124">
        <f>'202305 - WC tělocvična ZŠ...'!F34</f>
        <v>0</v>
      </c>
      <c r="BD95" s="126">
        <f>'202305 - WC tělocvična ZŠ...'!F35</f>
        <v>0</v>
      </c>
      <c r="BE95" s="7"/>
      <c r="BT95" s="127" t="s">
        <v>78</v>
      </c>
      <c r="BU95" s="127" t="s">
        <v>79</v>
      </c>
      <c r="BV95" s="127" t="s">
        <v>74</v>
      </c>
      <c r="BW95" s="127" t="s">
        <v>5</v>
      </c>
      <c r="BX95" s="127" t="s">
        <v>75</v>
      </c>
      <c r="CL95" s="127" t="s">
        <v>1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3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GgKKqtn+xCZXBnsOCkf16CvbFgqAFIh89DR57qrCmFLLdtFrncLdUeEzvQ4JlO6bWdbcAVMYZQrHuvNHPb9Ezg==" hashValue="/e7via6+5cgIBxIgXqTKsI+PrnKUB5RLyBX8wFHLJeW6kY8rRvNj+LDwbgJo0/BDNCex5mvF8/BuTH9rg46XkA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02305 - WC tělocvična ZŠ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5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17"/>
      <c r="AT3" s="14" t="s">
        <v>80</v>
      </c>
    </row>
    <row r="4" s="1" customFormat="1" ht="24.96" customHeight="1">
      <c r="B4" s="17"/>
      <c r="D4" s="130" t="s">
        <v>81</v>
      </c>
      <c r="L4" s="17"/>
      <c r="M4" s="131" t="s">
        <v>10</v>
      </c>
      <c r="AT4" s="14" t="s">
        <v>4</v>
      </c>
    </row>
    <row r="5" s="1" customFormat="1" ht="6.96" customHeight="1">
      <c r="B5" s="17"/>
      <c r="L5" s="17"/>
    </row>
    <row r="6" s="2" customFormat="1" ht="12" customHeight="1">
      <c r="A6" s="35"/>
      <c r="B6" s="41"/>
      <c r="C6" s="35"/>
      <c r="D6" s="132" t="s">
        <v>16</v>
      </c>
      <c r="E6" s="35"/>
      <c r="F6" s="35"/>
      <c r="G6" s="35"/>
      <c r="H6" s="35"/>
      <c r="I6" s="35"/>
      <c r="J6" s="35"/>
      <c r="K6" s="35"/>
      <c r="L6" s="60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="2" customFormat="1" ht="16.5" customHeight="1">
      <c r="A7" s="35"/>
      <c r="B7" s="41"/>
      <c r="C7" s="35"/>
      <c r="D7" s="35"/>
      <c r="E7" s="133" t="s">
        <v>17</v>
      </c>
      <c r="F7" s="35"/>
      <c r="G7" s="35"/>
      <c r="H7" s="35"/>
      <c r="I7" s="35"/>
      <c r="J7" s="35"/>
      <c r="K7" s="35"/>
      <c r="L7" s="60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="2" customFormat="1">
      <c r="A8" s="35"/>
      <c r="B8" s="41"/>
      <c r="C8" s="35"/>
      <c r="D8" s="35"/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2" customHeight="1">
      <c r="A9" s="35"/>
      <c r="B9" s="41"/>
      <c r="C9" s="35"/>
      <c r="D9" s="132" t="s">
        <v>18</v>
      </c>
      <c r="E9" s="35"/>
      <c r="F9" s="134" t="s">
        <v>1</v>
      </c>
      <c r="G9" s="35"/>
      <c r="H9" s="35"/>
      <c r="I9" s="132" t="s">
        <v>19</v>
      </c>
      <c r="J9" s="134" t="s">
        <v>1</v>
      </c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32" t="s">
        <v>20</v>
      </c>
      <c r="E10" s="35"/>
      <c r="F10" s="134" t="s">
        <v>21</v>
      </c>
      <c r="G10" s="35"/>
      <c r="H10" s="35"/>
      <c r="I10" s="132" t="s">
        <v>22</v>
      </c>
      <c r="J10" s="135" t="str">
        <f>'Rekapitulace stavby'!AN8</f>
        <v>23. 5. 2023</v>
      </c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0.8" customHeight="1">
      <c r="A11" s="35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2" t="s">
        <v>24</v>
      </c>
      <c r="E12" s="35"/>
      <c r="F12" s="35"/>
      <c r="G12" s="35"/>
      <c r="H12" s="35"/>
      <c r="I12" s="132" t="s">
        <v>25</v>
      </c>
      <c r="J12" s="134" t="str">
        <f>IF('Rekapitulace stavby'!AN10="","",'Rekapitulace stavby'!AN10)</f>
        <v/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8" customHeight="1">
      <c r="A13" s="35"/>
      <c r="B13" s="41"/>
      <c r="C13" s="35"/>
      <c r="D13" s="35"/>
      <c r="E13" s="134" t="str">
        <f>IF('Rekapitulace stavby'!E11="","",'Rekapitulace stavby'!E11)</f>
        <v xml:space="preserve"> </v>
      </c>
      <c r="F13" s="35"/>
      <c r="G13" s="35"/>
      <c r="H13" s="35"/>
      <c r="I13" s="132" t="s">
        <v>26</v>
      </c>
      <c r="J13" s="134" t="str">
        <f>IF('Rekapitulace stavby'!AN11="","",'Rekapitulace stavby'!AN11)</f>
        <v/>
      </c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6.96" customHeight="1">
      <c r="A14" s="35"/>
      <c r="B14" s="41"/>
      <c r="C14" s="35"/>
      <c r="D14" s="35"/>
      <c r="E14" s="35"/>
      <c r="F14" s="35"/>
      <c r="G14" s="35"/>
      <c r="H14" s="35"/>
      <c r="I14" s="35"/>
      <c r="J14" s="35"/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41"/>
      <c r="C15" s="35"/>
      <c r="D15" s="132" t="s">
        <v>27</v>
      </c>
      <c r="E15" s="35"/>
      <c r="F15" s="35"/>
      <c r="G15" s="35"/>
      <c r="H15" s="35"/>
      <c r="I15" s="132" t="s">
        <v>25</v>
      </c>
      <c r="J15" s="30" t="str">
        <f>'Rekapitulace stavby'!AN13</f>
        <v>Vyplň údaj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8" customHeight="1">
      <c r="A16" s="35"/>
      <c r="B16" s="41"/>
      <c r="C16" s="35"/>
      <c r="D16" s="35"/>
      <c r="E16" s="30" t="str">
        <f>'Rekapitulace stavby'!E14</f>
        <v>Vyplň údaj</v>
      </c>
      <c r="F16" s="134"/>
      <c r="G16" s="134"/>
      <c r="H16" s="134"/>
      <c r="I16" s="132" t="s">
        <v>26</v>
      </c>
      <c r="J16" s="30" t="str">
        <f>'Rekapitulace stavby'!AN14</f>
        <v>Vyplň údaj</v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6.96" customHeight="1">
      <c r="A17" s="35"/>
      <c r="B17" s="41"/>
      <c r="C17" s="35"/>
      <c r="D17" s="35"/>
      <c r="E17" s="35"/>
      <c r="F17" s="35"/>
      <c r="G17" s="35"/>
      <c r="H17" s="35"/>
      <c r="I17" s="35"/>
      <c r="J17" s="35"/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41"/>
      <c r="C18" s="35"/>
      <c r="D18" s="132" t="s">
        <v>29</v>
      </c>
      <c r="E18" s="35"/>
      <c r="F18" s="35"/>
      <c r="G18" s="35"/>
      <c r="H18" s="35"/>
      <c r="I18" s="132" t="s">
        <v>25</v>
      </c>
      <c r="J18" s="134" t="str">
        <f>IF('Rekapitulace stavby'!AN16="","",'Rekapitulace stavby'!AN16)</f>
        <v/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41"/>
      <c r="C19" s="35"/>
      <c r="D19" s="35"/>
      <c r="E19" s="134" t="str">
        <f>IF('Rekapitulace stavby'!E17="","",'Rekapitulace stavby'!E17)</f>
        <v xml:space="preserve"> </v>
      </c>
      <c r="F19" s="35"/>
      <c r="G19" s="35"/>
      <c r="H19" s="35"/>
      <c r="I19" s="132" t="s">
        <v>26</v>
      </c>
      <c r="J19" s="134" t="str">
        <f>IF('Rekapitulace stavby'!AN17="","",'Rekapitulace stavby'!AN17)</f>
        <v/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41"/>
      <c r="C20" s="35"/>
      <c r="D20" s="35"/>
      <c r="E20" s="35"/>
      <c r="F20" s="35"/>
      <c r="G20" s="35"/>
      <c r="H20" s="35"/>
      <c r="I20" s="35"/>
      <c r="J20" s="35"/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41"/>
      <c r="C21" s="35"/>
      <c r="D21" s="132" t="s">
        <v>31</v>
      </c>
      <c r="E21" s="35"/>
      <c r="F21" s="35"/>
      <c r="G21" s="35"/>
      <c r="H21" s="35"/>
      <c r="I21" s="132" t="s">
        <v>25</v>
      </c>
      <c r="J21" s="134" t="str">
        <f>IF('Rekapitulace stavby'!AN19="","",'Rekapitulace stavby'!AN19)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41"/>
      <c r="C22" s="35"/>
      <c r="D22" s="35"/>
      <c r="E22" s="134" t="str">
        <f>IF('Rekapitulace stavby'!E20="","",'Rekapitulace stavby'!E20)</f>
        <v xml:space="preserve"> </v>
      </c>
      <c r="F22" s="35"/>
      <c r="G22" s="35"/>
      <c r="H22" s="35"/>
      <c r="I22" s="132" t="s">
        <v>26</v>
      </c>
      <c r="J22" s="134" t="str">
        <f>IF('Rekapitulace stavby'!AN20="","",'Rekapitulace stavby'!AN20)</f>
        <v/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41"/>
      <c r="C23" s="35"/>
      <c r="D23" s="35"/>
      <c r="E23" s="35"/>
      <c r="F23" s="35"/>
      <c r="G23" s="35"/>
      <c r="H23" s="35"/>
      <c r="I23" s="35"/>
      <c r="J23" s="35"/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41"/>
      <c r="C24" s="35"/>
      <c r="D24" s="132" t="s">
        <v>32</v>
      </c>
      <c r="E24" s="35"/>
      <c r="F24" s="35"/>
      <c r="G24" s="35"/>
      <c r="H24" s="35"/>
      <c r="I24" s="35"/>
      <c r="J24" s="35"/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8" customFormat="1" ht="16.5" customHeight="1">
      <c r="A25" s="136"/>
      <c r="B25" s="137"/>
      <c r="C25" s="136"/>
      <c r="D25" s="136"/>
      <c r="E25" s="138" t="s">
        <v>1</v>
      </c>
      <c r="F25" s="138"/>
      <c r="G25" s="138"/>
      <c r="H25" s="138"/>
      <c r="I25" s="136"/>
      <c r="J25" s="136"/>
      <c r="K25" s="136"/>
      <c r="L25" s="139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</row>
    <row r="26" s="2" customFormat="1" ht="6.96" customHeight="1">
      <c r="A26" s="35"/>
      <c r="B26" s="41"/>
      <c r="C26" s="35"/>
      <c r="D26" s="35"/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140"/>
      <c r="E27" s="140"/>
      <c r="F27" s="140"/>
      <c r="G27" s="140"/>
      <c r="H27" s="140"/>
      <c r="I27" s="140"/>
      <c r="J27" s="140"/>
      <c r="K27" s="140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25.44" customHeight="1">
      <c r="A28" s="35"/>
      <c r="B28" s="41"/>
      <c r="C28" s="35"/>
      <c r="D28" s="141" t="s">
        <v>33</v>
      </c>
      <c r="E28" s="35"/>
      <c r="F28" s="35"/>
      <c r="G28" s="35"/>
      <c r="H28" s="35"/>
      <c r="I28" s="35"/>
      <c r="J28" s="142">
        <f>ROUND(J132, 2)</f>
        <v>0</v>
      </c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0"/>
      <c r="E29" s="140"/>
      <c r="F29" s="140"/>
      <c r="G29" s="140"/>
      <c r="H29" s="140"/>
      <c r="I29" s="140"/>
      <c r="J29" s="140"/>
      <c r="K29" s="140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4.4" customHeight="1">
      <c r="A30" s="35"/>
      <c r="B30" s="41"/>
      <c r="C30" s="35"/>
      <c r="D30" s="35"/>
      <c r="E30" s="35"/>
      <c r="F30" s="143" t="s">
        <v>35</v>
      </c>
      <c r="G30" s="35"/>
      <c r="H30" s="35"/>
      <c r="I30" s="143" t="s">
        <v>34</v>
      </c>
      <c r="J30" s="143" t="s">
        <v>36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14.4" customHeight="1">
      <c r="A31" s="35"/>
      <c r="B31" s="41"/>
      <c r="C31" s="35"/>
      <c r="D31" s="144" t="s">
        <v>37</v>
      </c>
      <c r="E31" s="132" t="s">
        <v>38</v>
      </c>
      <c r="F31" s="145">
        <f>ROUND((SUM(BE132:BE235)),  2)</f>
        <v>0</v>
      </c>
      <c r="G31" s="35"/>
      <c r="H31" s="35"/>
      <c r="I31" s="146">
        <v>0.20999999999999999</v>
      </c>
      <c r="J31" s="145">
        <f>ROUND(((SUM(BE132:BE235))*I31),  2)</f>
        <v>0</v>
      </c>
      <c r="K31" s="35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132" t="s">
        <v>39</v>
      </c>
      <c r="F32" s="145">
        <f>ROUND((SUM(BF132:BF235)),  2)</f>
        <v>0</v>
      </c>
      <c r="G32" s="35"/>
      <c r="H32" s="35"/>
      <c r="I32" s="146">
        <v>0.14999999999999999</v>
      </c>
      <c r="J32" s="145">
        <f>ROUND(((SUM(BF132:BF235))*I32),  2)</f>
        <v>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35"/>
      <c r="E33" s="132" t="s">
        <v>40</v>
      </c>
      <c r="F33" s="145">
        <f>ROUND((SUM(BG132:BG235)),  2)</f>
        <v>0</v>
      </c>
      <c r="G33" s="35"/>
      <c r="H33" s="35"/>
      <c r="I33" s="146">
        <v>0.20999999999999999</v>
      </c>
      <c r="J33" s="145">
        <f>0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32" t="s">
        <v>41</v>
      </c>
      <c r="F34" s="145">
        <f>ROUND((SUM(BH132:BH235)),  2)</f>
        <v>0</v>
      </c>
      <c r="G34" s="35"/>
      <c r="H34" s="35"/>
      <c r="I34" s="146">
        <v>0.14999999999999999</v>
      </c>
      <c r="J34" s="145">
        <f>0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2" t="s">
        <v>42</v>
      </c>
      <c r="F35" s="145">
        <f>ROUND((SUM(BI132:BI235)),  2)</f>
        <v>0</v>
      </c>
      <c r="G35" s="35"/>
      <c r="H35" s="35"/>
      <c r="I35" s="146">
        <v>0</v>
      </c>
      <c r="J35" s="145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6.96" customHeight="1">
      <c r="A36" s="35"/>
      <c r="B36" s="41"/>
      <c r="C36" s="35"/>
      <c r="D36" s="35"/>
      <c r="E36" s="35"/>
      <c r="F36" s="35"/>
      <c r="G36" s="35"/>
      <c r="H36" s="35"/>
      <c r="I36" s="35"/>
      <c r="J36" s="35"/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25.44" customHeight="1">
      <c r="A37" s="35"/>
      <c r="B37" s="41"/>
      <c r="C37" s="147"/>
      <c r="D37" s="148" t="s">
        <v>43</v>
      </c>
      <c r="E37" s="149"/>
      <c r="F37" s="149"/>
      <c r="G37" s="150" t="s">
        <v>44</v>
      </c>
      <c r="H37" s="151" t="s">
        <v>45</v>
      </c>
      <c r="I37" s="149"/>
      <c r="J37" s="152">
        <f>SUM(J28:J35)</f>
        <v>0</v>
      </c>
      <c r="K37" s="153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1" customFormat="1" ht="14.4" customHeight="1">
      <c r="B39" s="17"/>
      <c r="L39" s="17"/>
    </row>
    <row r="40" s="1" customFormat="1" ht="14.4" customHeight="1">
      <c r="B40" s="17"/>
      <c r="L40" s="1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54" t="s">
        <v>46</v>
      </c>
      <c r="E50" s="155"/>
      <c r="F50" s="155"/>
      <c r="G50" s="154" t="s">
        <v>47</v>
      </c>
      <c r="H50" s="155"/>
      <c r="I50" s="155"/>
      <c r="J50" s="155"/>
      <c r="K50" s="155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56" t="s">
        <v>48</v>
      </c>
      <c r="E61" s="157"/>
      <c r="F61" s="158" t="s">
        <v>49</v>
      </c>
      <c r="G61" s="156" t="s">
        <v>48</v>
      </c>
      <c r="H61" s="157"/>
      <c r="I61" s="157"/>
      <c r="J61" s="159" t="s">
        <v>49</v>
      </c>
      <c r="K61" s="157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54" t="s">
        <v>50</v>
      </c>
      <c r="E65" s="160"/>
      <c r="F65" s="160"/>
      <c r="G65" s="154" t="s">
        <v>51</v>
      </c>
      <c r="H65" s="160"/>
      <c r="I65" s="160"/>
      <c r="J65" s="160"/>
      <c r="K65" s="160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56" t="s">
        <v>48</v>
      </c>
      <c r="E76" s="157"/>
      <c r="F76" s="158" t="s">
        <v>49</v>
      </c>
      <c r="G76" s="156" t="s">
        <v>48</v>
      </c>
      <c r="H76" s="157"/>
      <c r="I76" s="157"/>
      <c r="J76" s="159" t="s">
        <v>49</v>
      </c>
      <c r="K76" s="157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82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73" t="str">
        <f>E7</f>
        <v>WC tělocvična ZŠ Ratibořická</v>
      </c>
      <c r="F85" s="37"/>
      <c r="G85" s="37"/>
      <c r="H85" s="37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2" customHeight="1">
      <c r="A87" s="35"/>
      <c r="B87" s="36"/>
      <c r="C87" s="29" t="s">
        <v>20</v>
      </c>
      <c r="D87" s="37"/>
      <c r="E87" s="37"/>
      <c r="F87" s="24" t="str">
        <f>F10</f>
        <v xml:space="preserve"> </v>
      </c>
      <c r="G87" s="37"/>
      <c r="H87" s="37"/>
      <c r="I87" s="29" t="s">
        <v>22</v>
      </c>
      <c r="J87" s="76" t="str">
        <f>IF(J10="","",J10)</f>
        <v>23. 5. 2023</v>
      </c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5.15" customHeight="1">
      <c r="A89" s="35"/>
      <c r="B89" s="36"/>
      <c r="C89" s="29" t="s">
        <v>24</v>
      </c>
      <c r="D89" s="37"/>
      <c r="E89" s="37"/>
      <c r="F89" s="24" t="str">
        <f>E13</f>
        <v xml:space="preserve"> </v>
      </c>
      <c r="G89" s="37"/>
      <c r="H89" s="37"/>
      <c r="I89" s="29" t="s">
        <v>29</v>
      </c>
      <c r="J89" s="33" t="str">
        <f>E19</f>
        <v xml:space="preserve"> 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15.15" customHeight="1">
      <c r="A90" s="35"/>
      <c r="B90" s="36"/>
      <c r="C90" s="29" t="s">
        <v>27</v>
      </c>
      <c r="D90" s="37"/>
      <c r="E90" s="37"/>
      <c r="F90" s="24" t="str">
        <f>IF(E16="","",E16)</f>
        <v>Vyplň údaj</v>
      </c>
      <c r="G90" s="37"/>
      <c r="H90" s="37"/>
      <c r="I90" s="29" t="s">
        <v>31</v>
      </c>
      <c r="J90" s="33" t="str">
        <f>E22</f>
        <v xml:space="preserve"> </v>
      </c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0.32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29.28" customHeight="1">
      <c r="A92" s="35"/>
      <c r="B92" s="36"/>
      <c r="C92" s="165" t="s">
        <v>83</v>
      </c>
      <c r="D92" s="166"/>
      <c r="E92" s="166"/>
      <c r="F92" s="166"/>
      <c r="G92" s="166"/>
      <c r="H92" s="166"/>
      <c r="I92" s="166"/>
      <c r="J92" s="167" t="s">
        <v>84</v>
      </c>
      <c r="K92" s="166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2.8" customHeight="1">
      <c r="A94" s="35"/>
      <c r="B94" s="36"/>
      <c r="C94" s="168" t="s">
        <v>85</v>
      </c>
      <c r="D94" s="37"/>
      <c r="E94" s="37"/>
      <c r="F94" s="37"/>
      <c r="G94" s="37"/>
      <c r="H94" s="37"/>
      <c r="I94" s="37"/>
      <c r="J94" s="107">
        <f>J132</f>
        <v>0</v>
      </c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U94" s="14" t="s">
        <v>86</v>
      </c>
    </row>
    <row r="95" s="9" customFormat="1" ht="24.96" customHeight="1">
      <c r="A95" s="9"/>
      <c r="B95" s="169"/>
      <c r="C95" s="170"/>
      <c r="D95" s="171" t="s">
        <v>87</v>
      </c>
      <c r="E95" s="172"/>
      <c r="F95" s="172"/>
      <c r="G95" s="172"/>
      <c r="H95" s="172"/>
      <c r="I95" s="172"/>
      <c r="J95" s="173">
        <f>J133</f>
        <v>0</v>
      </c>
      <c r="K95" s="170"/>
      <c r="L95" s="174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5"/>
      <c r="C96" s="176"/>
      <c r="D96" s="177" t="s">
        <v>88</v>
      </c>
      <c r="E96" s="178"/>
      <c r="F96" s="178"/>
      <c r="G96" s="178"/>
      <c r="H96" s="178"/>
      <c r="I96" s="178"/>
      <c r="J96" s="179">
        <f>J134</f>
        <v>0</v>
      </c>
      <c r="K96" s="176"/>
      <c r="L96" s="18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5"/>
      <c r="C97" s="176"/>
      <c r="D97" s="177" t="s">
        <v>89</v>
      </c>
      <c r="E97" s="178"/>
      <c r="F97" s="178"/>
      <c r="G97" s="178"/>
      <c r="H97" s="178"/>
      <c r="I97" s="178"/>
      <c r="J97" s="179">
        <f>J136</f>
        <v>0</v>
      </c>
      <c r="K97" s="176"/>
      <c r="L97" s="18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5"/>
      <c r="C98" s="176"/>
      <c r="D98" s="177" t="s">
        <v>90</v>
      </c>
      <c r="E98" s="178"/>
      <c r="F98" s="178"/>
      <c r="G98" s="178"/>
      <c r="H98" s="178"/>
      <c r="I98" s="178"/>
      <c r="J98" s="179">
        <f>J148</f>
        <v>0</v>
      </c>
      <c r="K98" s="176"/>
      <c r="L98" s="18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5"/>
      <c r="C99" s="176"/>
      <c r="D99" s="177" t="s">
        <v>91</v>
      </c>
      <c r="E99" s="178"/>
      <c r="F99" s="178"/>
      <c r="G99" s="178"/>
      <c r="H99" s="178"/>
      <c r="I99" s="178"/>
      <c r="J99" s="179">
        <f>J156</f>
        <v>0</v>
      </c>
      <c r="K99" s="176"/>
      <c r="L99" s="18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69"/>
      <c r="C100" s="170"/>
      <c r="D100" s="171" t="s">
        <v>92</v>
      </c>
      <c r="E100" s="172"/>
      <c r="F100" s="172"/>
      <c r="G100" s="172"/>
      <c r="H100" s="172"/>
      <c r="I100" s="172"/>
      <c r="J100" s="173">
        <f>J161</f>
        <v>0</v>
      </c>
      <c r="K100" s="170"/>
      <c r="L100" s="17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75"/>
      <c r="C101" s="176"/>
      <c r="D101" s="177" t="s">
        <v>93</v>
      </c>
      <c r="E101" s="178"/>
      <c r="F101" s="178"/>
      <c r="G101" s="178"/>
      <c r="H101" s="178"/>
      <c r="I101" s="178"/>
      <c r="J101" s="179">
        <f>J162</f>
        <v>0</v>
      </c>
      <c r="K101" s="176"/>
      <c r="L101" s="18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5"/>
      <c r="C102" s="176"/>
      <c r="D102" s="177" t="s">
        <v>94</v>
      </c>
      <c r="E102" s="178"/>
      <c r="F102" s="178"/>
      <c r="G102" s="178"/>
      <c r="H102" s="178"/>
      <c r="I102" s="178"/>
      <c r="J102" s="179">
        <f>J164</f>
        <v>0</v>
      </c>
      <c r="K102" s="176"/>
      <c r="L102" s="18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75"/>
      <c r="C103" s="176"/>
      <c r="D103" s="177" t="s">
        <v>95</v>
      </c>
      <c r="E103" s="178"/>
      <c r="F103" s="178"/>
      <c r="G103" s="178"/>
      <c r="H103" s="178"/>
      <c r="I103" s="178"/>
      <c r="J103" s="179">
        <f>J168</f>
        <v>0</v>
      </c>
      <c r="K103" s="176"/>
      <c r="L103" s="18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75"/>
      <c r="C104" s="176"/>
      <c r="D104" s="177" t="s">
        <v>96</v>
      </c>
      <c r="E104" s="178"/>
      <c r="F104" s="178"/>
      <c r="G104" s="178"/>
      <c r="H104" s="178"/>
      <c r="I104" s="178"/>
      <c r="J104" s="179">
        <f>J175</f>
        <v>0</v>
      </c>
      <c r="K104" s="176"/>
      <c r="L104" s="18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75"/>
      <c r="C105" s="176"/>
      <c r="D105" s="177" t="s">
        <v>97</v>
      </c>
      <c r="E105" s="178"/>
      <c r="F105" s="178"/>
      <c r="G105" s="178"/>
      <c r="H105" s="178"/>
      <c r="I105" s="178"/>
      <c r="J105" s="179">
        <f>J191</f>
        <v>0</v>
      </c>
      <c r="K105" s="176"/>
      <c r="L105" s="18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75"/>
      <c r="C106" s="176"/>
      <c r="D106" s="177" t="s">
        <v>98</v>
      </c>
      <c r="E106" s="178"/>
      <c r="F106" s="178"/>
      <c r="G106" s="178"/>
      <c r="H106" s="178"/>
      <c r="I106" s="178"/>
      <c r="J106" s="179">
        <f>J194</f>
        <v>0</v>
      </c>
      <c r="K106" s="176"/>
      <c r="L106" s="18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75"/>
      <c r="C107" s="176"/>
      <c r="D107" s="177" t="s">
        <v>99</v>
      </c>
      <c r="E107" s="178"/>
      <c r="F107" s="178"/>
      <c r="G107" s="178"/>
      <c r="H107" s="178"/>
      <c r="I107" s="178"/>
      <c r="J107" s="179">
        <f>J197</f>
        <v>0</v>
      </c>
      <c r="K107" s="176"/>
      <c r="L107" s="18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75"/>
      <c r="C108" s="176"/>
      <c r="D108" s="177" t="s">
        <v>100</v>
      </c>
      <c r="E108" s="178"/>
      <c r="F108" s="178"/>
      <c r="G108" s="178"/>
      <c r="H108" s="178"/>
      <c r="I108" s="178"/>
      <c r="J108" s="179">
        <f>J207</f>
        <v>0</v>
      </c>
      <c r="K108" s="176"/>
      <c r="L108" s="18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75"/>
      <c r="C109" s="176"/>
      <c r="D109" s="177" t="s">
        <v>101</v>
      </c>
      <c r="E109" s="178"/>
      <c r="F109" s="178"/>
      <c r="G109" s="178"/>
      <c r="H109" s="178"/>
      <c r="I109" s="178"/>
      <c r="J109" s="179">
        <f>J215</f>
        <v>0</v>
      </c>
      <c r="K109" s="176"/>
      <c r="L109" s="18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75"/>
      <c r="C110" s="176"/>
      <c r="D110" s="177" t="s">
        <v>102</v>
      </c>
      <c r="E110" s="178"/>
      <c r="F110" s="178"/>
      <c r="G110" s="178"/>
      <c r="H110" s="178"/>
      <c r="I110" s="178"/>
      <c r="J110" s="179">
        <f>J218</f>
        <v>0</v>
      </c>
      <c r="K110" s="176"/>
      <c r="L110" s="18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75"/>
      <c r="C111" s="176"/>
      <c r="D111" s="177" t="s">
        <v>103</v>
      </c>
      <c r="E111" s="178"/>
      <c r="F111" s="178"/>
      <c r="G111" s="178"/>
      <c r="H111" s="178"/>
      <c r="I111" s="178"/>
      <c r="J111" s="179">
        <f>J222</f>
        <v>0</v>
      </c>
      <c r="K111" s="176"/>
      <c r="L111" s="18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75"/>
      <c r="C112" s="176"/>
      <c r="D112" s="177" t="s">
        <v>104</v>
      </c>
      <c r="E112" s="178"/>
      <c r="F112" s="178"/>
      <c r="G112" s="178"/>
      <c r="H112" s="178"/>
      <c r="I112" s="178"/>
      <c r="J112" s="179">
        <f>J224</f>
        <v>0</v>
      </c>
      <c r="K112" s="176"/>
      <c r="L112" s="18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75"/>
      <c r="C113" s="176"/>
      <c r="D113" s="177" t="s">
        <v>105</v>
      </c>
      <c r="E113" s="178"/>
      <c r="F113" s="178"/>
      <c r="G113" s="178"/>
      <c r="H113" s="178"/>
      <c r="I113" s="178"/>
      <c r="J113" s="179">
        <f>J231</f>
        <v>0</v>
      </c>
      <c r="K113" s="176"/>
      <c r="L113" s="18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9" customFormat="1" ht="24.96" customHeight="1">
      <c r="A114" s="9"/>
      <c r="B114" s="169"/>
      <c r="C114" s="170"/>
      <c r="D114" s="171" t="s">
        <v>106</v>
      </c>
      <c r="E114" s="172"/>
      <c r="F114" s="172"/>
      <c r="G114" s="172"/>
      <c r="H114" s="172"/>
      <c r="I114" s="172"/>
      <c r="J114" s="173">
        <f>J233</f>
        <v>0</v>
      </c>
      <c r="K114" s="170"/>
      <c r="L114" s="174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="2" customFormat="1" ht="21.84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63"/>
      <c r="C116" s="64"/>
      <c r="D116" s="64"/>
      <c r="E116" s="64"/>
      <c r="F116" s="64"/>
      <c r="G116" s="64"/>
      <c r="H116" s="64"/>
      <c r="I116" s="64"/>
      <c r="J116" s="64"/>
      <c r="K116" s="64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20" s="2" customFormat="1" ht="6.96" customHeight="1">
      <c r="A120" s="35"/>
      <c r="B120" s="65"/>
      <c r="C120" s="66"/>
      <c r="D120" s="66"/>
      <c r="E120" s="66"/>
      <c r="F120" s="66"/>
      <c r="G120" s="66"/>
      <c r="H120" s="66"/>
      <c r="I120" s="66"/>
      <c r="J120" s="66"/>
      <c r="K120" s="66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24.96" customHeight="1">
      <c r="A121" s="35"/>
      <c r="B121" s="36"/>
      <c r="C121" s="20" t="s">
        <v>107</v>
      </c>
      <c r="D121" s="37"/>
      <c r="E121" s="37"/>
      <c r="F121" s="37"/>
      <c r="G121" s="37"/>
      <c r="H121" s="37"/>
      <c r="I121" s="37"/>
      <c r="J121" s="37"/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2" customHeight="1">
      <c r="A123" s="35"/>
      <c r="B123" s="36"/>
      <c r="C123" s="29" t="s">
        <v>16</v>
      </c>
      <c r="D123" s="37"/>
      <c r="E123" s="37"/>
      <c r="F123" s="37"/>
      <c r="G123" s="37"/>
      <c r="H123" s="37"/>
      <c r="I123" s="37"/>
      <c r="J123" s="37"/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6.5" customHeight="1">
      <c r="A124" s="35"/>
      <c r="B124" s="36"/>
      <c r="C124" s="37"/>
      <c r="D124" s="37"/>
      <c r="E124" s="73" t="str">
        <f>E7</f>
        <v>WC tělocvična ZŠ Ratibořická</v>
      </c>
      <c r="F124" s="37"/>
      <c r="G124" s="37"/>
      <c r="H124" s="37"/>
      <c r="I124" s="37"/>
      <c r="J124" s="37"/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6.96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2" customHeight="1">
      <c r="A126" s="35"/>
      <c r="B126" s="36"/>
      <c r="C126" s="29" t="s">
        <v>20</v>
      </c>
      <c r="D126" s="37"/>
      <c r="E126" s="37"/>
      <c r="F126" s="24" t="str">
        <f>F10</f>
        <v xml:space="preserve"> </v>
      </c>
      <c r="G126" s="37"/>
      <c r="H126" s="37"/>
      <c r="I126" s="29" t="s">
        <v>22</v>
      </c>
      <c r="J126" s="76" t="str">
        <f>IF(J10="","",J10)</f>
        <v>23. 5. 2023</v>
      </c>
      <c r="K126" s="37"/>
      <c r="L126" s="60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6.96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60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5.15" customHeight="1">
      <c r="A128" s="35"/>
      <c r="B128" s="36"/>
      <c r="C128" s="29" t="s">
        <v>24</v>
      </c>
      <c r="D128" s="37"/>
      <c r="E128" s="37"/>
      <c r="F128" s="24" t="str">
        <f>E13</f>
        <v xml:space="preserve"> </v>
      </c>
      <c r="G128" s="37"/>
      <c r="H128" s="37"/>
      <c r="I128" s="29" t="s">
        <v>29</v>
      </c>
      <c r="J128" s="33" t="str">
        <f>E19</f>
        <v xml:space="preserve"> </v>
      </c>
      <c r="K128" s="37"/>
      <c r="L128" s="60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15.15" customHeight="1">
      <c r="A129" s="35"/>
      <c r="B129" s="36"/>
      <c r="C129" s="29" t="s">
        <v>27</v>
      </c>
      <c r="D129" s="37"/>
      <c r="E129" s="37"/>
      <c r="F129" s="24" t="str">
        <f>IF(E16="","",E16)</f>
        <v>Vyplň údaj</v>
      </c>
      <c r="G129" s="37"/>
      <c r="H129" s="37"/>
      <c r="I129" s="29" t="s">
        <v>31</v>
      </c>
      <c r="J129" s="33" t="str">
        <f>E22</f>
        <v xml:space="preserve"> </v>
      </c>
      <c r="K129" s="37"/>
      <c r="L129" s="60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2" customFormat="1" ht="10.32" customHeight="1">
      <c r="A130" s="35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60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="11" customFormat="1" ht="29.28" customHeight="1">
      <c r="A131" s="181"/>
      <c r="B131" s="182"/>
      <c r="C131" s="183" t="s">
        <v>108</v>
      </c>
      <c r="D131" s="184" t="s">
        <v>58</v>
      </c>
      <c r="E131" s="184" t="s">
        <v>54</v>
      </c>
      <c r="F131" s="184" t="s">
        <v>55</v>
      </c>
      <c r="G131" s="184" t="s">
        <v>109</v>
      </c>
      <c r="H131" s="184" t="s">
        <v>110</v>
      </c>
      <c r="I131" s="184" t="s">
        <v>111</v>
      </c>
      <c r="J131" s="185" t="s">
        <v>84</v>
      </c>
      <c r="K131" s="186" t="s">
        <v>112</v>
      </c>
      <c r="L131" s="187"/>
      <c r="M131" s="97" t="s">
        <v>1</v>
      </c>
      <c r="N131" s="98" t="s">
        <v>37</v>
      </c>
      <c r="O131" s="98" t="s">
        <v>113</v>
      </c>
      <c r="P131" s="98" t="s">
        <v>114</v>
      </c>
      <c r="Q131" s="98" t="s">
        <v>115</v>
      </c>
      <c r="R131" s="98" t="s">
        <v>116</v>
      </c>
      <c r="S131" s="98" t="s">
        <v>117</v>
      </c>
      <c r="T131" s="99" t="s">
        <v>118</v>
      </c>
      <c r="U131" s="181"/>
      <c r="V131" s="181"/>
      <c r="W131" s="181"/>
      <c r="X131" s="181"/>
      <c r="Y131" s="181"/>
      <c r="Z131" s="181"/>
      <c r="AA131" s="181"/>
      <c r="AB131" s="181"/>
      <c r="AC131" s="181"/>
      <c r="AD131" s="181"/>
      <c r="AE131" s="181"/>
    </row>
    <row r="132" s="2" customFormat="1" ht="22.8" customHeight="1">
      <c r="A132" s="35"/>
      <c r="B132" s="36"/>
      <c r="C132" s="104" t="s">
        <v>119</v>
      </c>
      <c r="D132" s="37"/>
      <c r="E132" s="37"/>
      <c r="F132" s="37"/>
      <c r="G132" s="37"/>
      <c r="H132" s="37"/>
      <c r="I132" s="37"/>
      <c r="J132" s="188">
        <f>BK132</f>
        <v>0</v>
      </c>
      <c r="K132" s="37"/>
      <c r="L132" s="41"/>
      <c r="M132" s="100"/>
      <c r="N132" s="189"/>
      <c r="O132" s="101"/>
      <c r="P132" s="190">
        <f>P133+P161+P233</f>
        <v>0</v>
      </c>
      <c r="Q132" s="101"/>
      <c r="R132" s="190">
        <f>R133+R161+R233</f>
        <v>8.6213390800000003</v>
      </c>
      <c r="S132" s="101"/>
      <c r="T132" s="191">
        <f>T133+T161+T233</f>
        <v>13.1587838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4" t="s">
        <v>72</v>
      </c>
      <c r="AU132" s="14" t="s">
        <v>86</v>
      </c>
      <c r="BK132" s="192">
        <f>BK133+BK161+BK233</f>
        <v>0</v>
      </c>
    </row>
    <row r="133" s="12" customFormat="1" ht="25.92" customHeight="1">
      <c r="A133" s="12"/>
      <c r="B133" s="193"/>
      <c r="C133" s="194"/>
      <c r="D133" s="195" t="s">
        <v>72</v>
      </c>
      <c r="E133" s="196" t="s">
        <v>120</v>
      </c>
      <c r="F133" s="196" t="s">
        <v>121</v>
      </c>
      <c r="G133" s="194"/>
      <c r="H133" s="194"/>
      <c r="I133" s="197"/>
      <c r="J133" s="198">
        <f>BK133</f>
        <v>0</v>
      </c>
      <c r="K133" s="194"/>
      <c r="L133" s="199"/>
      <c r="M133" s="200"/>
      <c r="N133" s="201"/>
      <c r="O133" s="201"/>
      <c r="P133" s="202">
        <f>P134+P136+P148+P156</f>
        <v>0</v>
      </c>
      <c r="Q133" s="201"/>
      <c r="R133" s="202">
        <f>R134+R136+R148+R156</f>
        <v>5.2664292000000001</v>
      </c>
      <c r="S133" s="201"/>
      <c r="T133" s="203">
        <f>T134+T136+T148+T156</f>
        <v>12.753375999999999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04" t="s">
        <v>78</v>
      </c>
      <c r="AT133" s="205" t="s">
        <v>72</v>
      </c>
      <c r="AU133" s="205" t="s">
        <v>73</v>
      </c>
      <c r="AY133" s="204" t="s">
        <v>122</v>
      </c>
      <c r="BK133" s="206">
        <f>BK134+BK136+BK148+BK156</f>
        <v>0</v>
      </c>
    </row>
    <row r="134" s="12" customFormat="1" ht="22.8" customHeight="1">
      <c r="A134" s="12"/>
      <c r="B134" s="193"/>
      <c r="C134" s="194"/>
      <c r="D134" s="195" t="s">
        <v>72</v>
      </c>
      <c r="E134" s="207" t="s">
        <v>123</v>
      </c>
      <c r="F134" s="207" t="s">
        <v>124</v>
      </c>
      <c r="G134" s="194"/>
      <c r="H134" s="194"/>
      <c r="I134" s="197"/>
      <c r="J134" s="208">
        <f>BK134</f>
        <v>0</v>
      </c>
      <c r="K134" s="194"/>
      <c r="L134" s="199"/>
      <c r="M134" s="200"/>
      <c r="N134" s="201"/>
      <c r="O134" s="201"/>
      <c r="P134" s="202">
        <f>P135</f>
        <v>0</v>
      </c>
      <c r="Q134" s="201"/>
      <c r="R134" s="202">
        <f>R135</f>
        <v>1.036896</v>
      </c>
      <c r="S134" s="201"/>
      <c r="T134" s="203">
        <f>T135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04" t="s">
        <v>78</v>
      </c>
      <c r="AT134" s="205" t="s">
        <v>72</v>
      </c>
      <c r="AU134" s="205" t="s">
        <v>78</v>
      </c>
      <c r="AY134" s="204" t="s">
        <v>122</v>
      </c>
      <c r="BK134" s="206">
        <f>BK135</f>
        <v>0</v>
      </c>
    </row>
    <row r="135" s="2" customFormat="1" ht="24.15" customHeight="1">
      <c r="A135" s="35"/>
      <c r="B135" s="36"/>
      <c r="C135" s="209" t="s">
        <v>78</v>
      </c>
      <c r="D135" s="209" t="s">
        <v>125</v>
      </c>
      <c r="E135" s="210" t="s">
        <v>126</v>
      </c>
      <c r="F135" s="211" t="s">
        <v>127</v>
      </c>
      <c r="G135" s="212" t="s">
        <v>128</v>
      </c>
      <c r="H135" s="213">
        <v>16.800000000000001</v>
      </c>
      <c r="I135" s="214"/>
      <c r="J135" s="215">
        <f>ROUND(I135*H135,2)</f>
        <v>0</v>
      </c>
      <c r="K135" s="216"/>
      <c r="L135" s="41"/>
      <c r="M135" s="217" t="s">
        <v>1</v>
      </c>
      <c r="N135" s="218" t="s">
        <v>38</v>
      </c>
      <c r="O135" s="88"/>
      <c r="P135" s="219">
        <f>O135*H135</f>
        <v>0</v>
      </c>
      <c r="Q135" s="219">
        <v>0.061719999999999997</v>
      </c>
      <c r="R135" s="219">
        <f>Q135*H135</f>
        <v>1.036896</v>
      </c>
      <c r="S135" s="219">
        <v>0</v>
      </c>
      <c r="T135" s="220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21" t="s">
        <v>129</v>
      </c>
      <c r="AT135" s="221" t="s">
        <v>125</v>
      </c>
      <c r="AU135" s="221" t="s">
        <v>80</v>
      </c>
      <c r="AY135" s="14" t="s">
        <v>122</v>
      </c>
      <c r="BE135" s="222">
        <f>IF(N135="základní",J135,0)</f>
        <v>0</v>
      </c>
      <c r="BF135" s="222">
        <f>IF(N135="snížená",J135,0)</f>
        <v>0</v>
      </c>
      <c r="BG135" s="222">
        <f>IF(N135="zákl. přenesená",J135,0)</f>
        <v>0</v>
      </c>
      <c r="BH135" s="222">
        <f>IF(N135="sníž. přenesená",J135,0)</f>
        <v>0</v>
      </c>
      <c r="BI135" s="222">
        <f>IF(N135="nulová",J135,0)</f>
        <v>0</v>
      </c>
      <c r="BJ135" s="14" t="s">
        <v>78</v>
      </c>
      <c r="BK135" s="222">
        <f>ROUND(I135*H135,2)</f>
        <v>0</v>
      </c>
      <c r="BL135" s="14" t="s">
        <v>129</v>
      </c>
      <c r="BM135" s="221" t="s">
        <v>130</v>
      </c>
    </row>
    <row r="136" s="12" customFormat="1" ht="22.8" customHeight="1">
      <c r="A136" s="12"/>
      <c r="B136" s="193"/>
      <c r="C136" s="194"/>
      <c r="D136" s="195" t="s">
        <v>72</v>
      </c>
      <c r="E136" s="207" t="s">
        <v>131</v>
      </c>
      <c r="F136" s="207" t="s">
        <v>132</v>
      </c>
      <c r="G136" s="194"/>
      <c r="H136" s="194"/>
      <c r="I136" s="197"/>
      <c r="J136" s="208">
        <f>BK136</f>
        <v>0</v>
      </c>
      <c r="K136" s="194"/>
      <c r="L136" s="199"/>
      <c r="M136" s="200"/>
      <c r="N136" s="201"/>
      <c r="O136" s="201"/>
      <c r="P136" s="202">
        <f>SUM(P137:P147)</f>
        <v>0</v>
      </c>
      <c r="Q136" s="201"/>
      <c r="R136" s="202">
        <f>SUM(R137:R147)</f>
        <v>0.93640800000000002</v>
      </c>
      <c r="S136" s="201"/>
      <c r="T136" s="203">
        <f>SUM(T137:T147)</f>
        <v>12.753375999999999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04" t="s">
        <v>78</v>
      </c>
      <c r="AT136" s="205" t="s">
        <v>72</v>
      </c>
      <c r="AU136" s="205" t="s">
        <v>78</v>
      </c>
      <c r="AY136" s="204" t="s">
        <v>122</v>
      </c>
      <c r="BK136" s="206">
        <f>SUM(BK137:BK147)</f>
        <v>0</v>
      </c>
    </row>
    <row r="137" s="2" customFormat="1" ht="24.15" customHeight="1">
      <c r="A137" s="35"/>
      <c r="B137" s="36"/>
      <c r="C137" s="209" t="s">
        <v>80</v>
      </c>
      <c r="D137" s="209" t="s">
        <v>125</v>
      </c>
      <c r="E137" s="210" t="s">
        <v>133</v>
      </c>
      <c r="F137" s="211" t="s">
        <v>134</v>
      </c>
      <c r="G137" s="212" t="s">
        <v>135</v>
      </c>
      <c r="H137" s="213">
        <v>1.8049999999999999</v>
      </c>
      <c r="I137" s="214"/>
      <c r="J137" s="215">
        <f>ROUND(I137*H137,2)</f>
        <v>0</v>
      </c>
      <c r="K137" s="216"/>
      <c r="L137" s="41"/>
      <c r="M137" s="217" t="s">
        <v>1</v>
      </c>
      <c r="N137" s="218" t="s">
        <v>38</v>
      </c>
      <c r="O137" s="88"/>
      <c r="P137" s="219">
        <f>O137*H137</f>
        <v>0</v>
      </c>
      <c r="Q137" s="219">
        <v>0</v>
      </c>
      <c r="R137" s="219">
        <f>Q137*H137</f>
        <v>0</v>
      </c>
      <c r="S137" s="219">
        <v>1.8</v>
      </c>
      <c r="T137" s="220">
        <f>S137*H137</f>
        <v>3.2490000000000001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1" t="s">
        <v>129</v>
      </c>
      <c r="AT137" s="221" t="s">
        <v>125</v>
      </c>
      <c r="AU137" s="221" t="s">
        <v>80</v>
      </c>
      <c r="AY137" s="14" t="s">
        <v>122</v>
      </c>
      <c r="BE137" s="222">
        <f>IF(N137="základní",J137,0)</f>
        <v>0</v>
      </c>
      <c r="BF137" s="222">
        <f>IF(N137="snížená",J137,0)</f>
        <v>0</v>
      </c>
      <c r="BG137" s="222">
        <f>IF(N137="zákl. přenesená",J137,0)</f>
        <v>0</v>
      </c>
      <c r="BH137" s="222">
        <f>IF(N137="sníž. přenesená",J137,0)</f>
        <v>0</v>
      </c>
      <c r="BI137" s="222">
        <f>IF(N137="nulová",J137,0)</f>
        <v>0</v>
      </c>
      <c r="BJ137" s="14" t="s">
        <v>78</v>
      </c>
      <c r="BK137" s="222">
        <f>ROUND(I137*H137,2)</f>
        <v>0</v>
      </c>
      <c r="BL137" s="14" t="s">
        <v>129</v>
      </c>
      <c r="BM137" s="221" t="s">
        <v>136</v>
      </c>
    </row>
    <row r="138" s="2" customFormat="1" ht="37.8" customHeight="1">
      <c r="A138" s="35"/>
      <c r="B138" s="36"/>
      <c r="C138" s="209" t="s">
        <v>123</v>
      </c>
      <c r="D138" s="209" t="s">
        <v>125</v>
      </c>
      <c r="E138" s="210" t="s">
        <v>137</v>
      </c>
      <c r="F138" s="211" t="s">
        <v>138</v>
      </c>
      <c r="G138" s="212" t="s">
        <v>135</v>
      </c>
      <c r="H138" s="213">
        <v>0.90000000000000002</v>
      </c>
      <c r="I138" s="214"/>
      <c r="J138" s="215">
        <f>ROUND(I138*H138,2)</f>
        <v>0</v>
      </c>
      <c r="K138" s="216"/>
      <c r="L138" s="41"/>
      <c r="M138" s="217" t="s">
        <v>1</v>
      </c>
      <c r="N138" s="218" t="s">
        <v>38</v>
      </c>
      <c r="O138" s="88"/>
      <c r="P138" s="219">
        <f>O138*H138</f>
        <v>0</v>
      </c>
      <c r="Q138" s="219">
        <v>0</v>
      </c>
      <c r="R138" s="219">
        <f>Q138*H138</f>
        <v>0</v>
      </c>
      <c r="S138" s="219">
        <v>2.2000000000000002</v>
      </c>
      <c r="T138" s="220">
        <f>S138*H138</f>
        <v>1.9800000000000002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21" t="s">
        <v>129</v>
      </c>
      <c r="AT138" s="221" t="s">
        <v>125</v>
      </c>
      <c r="AU138" s="221" t="s">
        <v>80</v>
      </c>
      <c r="AY138" s="14" t="s">
        <v>122</v>
      </c>
      <c r="BE138" s="222">
        <f>IF(N138="základní",J138,0)</f>
        <v>0</v>
      </c>
      <c r="BF138" s="222">
        <f>IF(N138="snížená",J138,0)</f>
        <v>0</v>
      </c>
      <c r="BG138" s="222">
        <f>IF(N138="zákl. přenesená",J138,0)</f>
        <v>0</v>
      </c>
      <c r="BH138" s="222">
        <f>IF(N138="sníž. přenesená",J138,0)</f>
        <v>0</v>
      </c>
      <c r="BI138" s="222">
        <f>IF(N138="nulová",J138,0)</f>
        <v>0</v>
      </c>
      <c r="BJ138" s="14" t="s">
        <v>78</v>
      </c>
      <c r="BK138" s="222">
        <f>ROUND(I138*H138,2)</f>
        <v>0</v>
      </c>
      <c r="BL138" s="14" t="s">
        <v>129</v>
      </c>
      <c r="BM138" s="221" t="s">
        <v>139</v>
      </c>
    </row>
    <row r="139" s="2" customFormat="1" ht="24.15" customHeight="1">
      <c r="A139" s="35"/>
      <c r="B139" s="36"/>
      <c r="C139" s="209" t="s">
        <v>140</v>
      </c>
      <c r="D139" s="209" t="s">
        <v>125</v>
      </c>
      <c r="E139" s="210" t="s">
        <v>141</v>
      </c>
      <c r="F139" s="211" t="s">
        <v>142</v>
      </c>
      <c r="G139" s="212" t="s">
        <v>128</v>
      </c>
      <c r="H139" s="213">
        <v>18</v>
      </c>
      <c r="I139" s="214"/>
      <c r="J139" s="215">
        <f>ROUND(I139*H139,2)</f>
        <v>0</v>
      </c>
      <c r="K139" s="216"/>
      <c r="L139" s="41"/>
      <c r="M139" s="217" t="s">
        <v>1</v>
      </c>
      <c r="N139" s="218" t="s">
        <v>38</v>
      </c>
      <c r="O139" s="88"/>
      <c r="P139" s="219">
        <f>O139*H139</f>
        <v>0</v>
      </c>
      <c r="Q139" s="219">
        <v>0</v>
      </c>
      <c r="R139" s="219">
        <f>Q139*H139</f>
        <v>0</v>
      </c>
      <c r="S139" s="219">
        <v>0.035000000000000003</v>
      </c>
      <c r="T139" s="220">
        <f>S139*H139</f>
        <v>0.63000000000000012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21" t="s">
        <v>129</v>
      </c>
      <c r="AT139" s="221" t="s">
        <v>125</v>
      </c>
      <c r="AU139" s="221" t="s">
        <v>80</v>
      </c>
      <c r="AY139" s="14" t="s">
        <v>122</v>
      </c>
      <c r="BE139" s="222">
        <f>IF(N139="základní",J139,0)</f>
        <v>0</v>
      </c>
      <c r="BF139" s="222">
        <f>IF(N139="snížená",J139,0)</f>
        <v>0</v>
      </c>
      <c r="BG139" s="222">
        <f>IF(N139="zákl. přenesená",J139,0)</f>
        <v>0</v>
      </c>
      <c r="BH139" s="222">
        <f>IF(N139="sníž. přenesená",J139,0)</f>
        <v>0</v>
      </c>
      <c r="BI139" s="222">
        <f>IF(N139="nulová",J139,0)</f>
        <v>0</v>
      </c>
      <c r="BJ139" s="14" t="s">
        <v>78</v>
      </c>
      <c r="BK139" s="222">
        <f>ROUND(I139*H139,2)</f>
        <v>0</v>
      </c>
      <c r="BL139" s="14" t="s">
        <v>129</v>
      </c>
      <c r="BM139" s="221" t="s">
        <v>143</v>
      </c>
    </row>
    <row r="140" s="2" customFormat="1" ht="37.8" customHeight="1">
      <c r="A140" s="35"/>
      <c r="B140" s="36"/>
      <c r="C140" s="209" t="s">
        <v>144</v>
      </c>
      <c r="D140" s="209" t="s">
        <v>125</v>
      </c>
      <c r="E140" s="210" t="s">
        <v>145</v>
      </c>
      <c r="F140" s="211" t="s">
        <v>146</v>
      </c>
      <c r="G140" s="212" t="s">
        <v>147</v>
      </c>
      <c r="H140" s="213">
        <v>2</v>
      </c>
      <c r="I140" s="214"/>
      <c r="J140" s="215">
        <f>ROUND(I140*H140,2)</f>
        <v>0</v>
      </c>
      <c r="K140" s="216"/>
      <c r="L140" s="41"/>
      <c r="M140" s="217" t="s">
        <v>1</v>
      </c>
      <c r="N140" s="218" t="s">
        <v>38</v>
      </c>
      <c r="O140" s="88"/>
      <c r="P140" s="219">
        <f>O140*H140</f>
        <v>0</v>
      </c>
      <c r="Q140" s="219">
        <v>0</v>
      </c>
      <c r="R140" s="219">
        <f>Q140*H140</f>
        <v>0</v>
      </c>
      <c r="S140" s="219">
        <v>0.016</v>
      </c>
      <c r="T140" s="220">
        <f>S140*H140</f>
        <v>0.032000000000000001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21" t="s">
        <v>129</v>
      </c>
      <c r="AT140" s="221" t="s">
        <v>125</v>
      </c>
      <c r="AU140" s="221" t="s">
        <v>80</v>
      </c>
      <c r="AY140" s="14" t="s">
        <v>122</v>
      </c>
      <c r="BE140" s="222">
        <f>IF(N140="základní",J140,0)</f>
        <v>0</v>
      </c>
      <c r="BF140" s="222">
        <f>IF(N140="snížená",J140,0)</f>
        <v>0</v>
      </c>
      <c r="BG140" s="222">
        <f>IF(N140="zákl. přenesená",J140,0)</f>
        <v>0</v>
      </c>
      <c r="BH140" s="222">
        <f>IF(N140="sníž. přenesená",J140,0)</f>
        <v>0</v>
      </c>
      <c r="BI140" s="222">
        <f>IF(N140="nulová",J140,0)</f>
        <v>0</v>
      </c>
      <c r="BJ140" s="14" t="s">
        <v>78</v>
      </c>
      <c r="BK140" s="222">
        <f>ROUND(I140*H140,2)</f>
        <v>0</v>
      </c>
      <c r="BL140" s="14" t="s">
        <v>129</v>
      </c>
      <c r="BM140" s="221" t="s">
        <v>148</v>
      </c>
    </row>
    <row r="141" s="2" customFormat="1" ht="24.15" customHeight="1">
      <c r="A141" s="35"/>
      <c r="B141" s="36"/>
      <c r="C141" s="209" t="s">
        <v>149</v>
      </c>
      <c r="D141" s="209" t="s">
        <v>125</v>
      </c>
      <c r="E141" s="210" t="s">
        <v>150</v>
      </c>
      <c r="F141" s="211" t="s">
        <v>151</v>
      </c>
      <c r="G141" s="212" t="s">
        <v>135</v>
      </c>
      <c r="H141" s="213">
        <v>0.40000000000000002</v>
      </c>
      <c r="I141" s="214"/>
      <c r="J141" s="215">
        <f>ROUND(I141*H141,2)</f>
        <v>0</v>
      </c>
      <c r="K141" s="216"/>
      <c r="L141" s="41"/>
      <c r="M141" s="217" t="s">
        <v>1</v>
      </c>
      <c r="N141" s="218" t="s">
        <v>38</v>
      </c>
      <c r="O141" s="88"/>
      <c r="P141" s="219">
        <f>O141*H141</f>
        <v>0</v>
      </c>
      <c r="Q141" s="219">
        <v>2.3010199999999998</v>
      </c>
      <c r="R141" s="219">
        <f>Q141*H141</f>
        <v>0.920408</v>
      </c>
      <c r="S141" s="219">
        <v>0</v>
      </c>
      <c r="T141" s="220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21" t="s">
        <v>129</v>
      </c>
      <c r="AT141" s="221" t="s">
        <v>125</v>
      </c>
      <c r="AU141" s="221" t="s">
        <v>80</v>
      </c>
      <c r="AY141" s="14" t="s">
        <v>122</v>
      </c>
      <c r="BE141" s="222">
        <f>IF(N141="základní",J141,0)</f>
        <v>0</v>
      </c>
      <c r="BF141" s="222">
        <f>IF(N141="snížená",J141,0)</f>
        <v>0</v>
      </c>
      <c r="BG141" s="222">
        <f>IF(N141="zákl. přenesená",J141,0)</f>
        <v>0</v>
      </c>
      <c r="BH141" s="222">
        <f>IF(N141="sníž. přenesená",J141,0)</f>
        <v>0</v>
      </c>
      <c r="BI141" s="222">
        <f>IF(N141="nulová",J141,0)</f>
        <v>0</v>
      </c>
      <c r="BJ141" s="14" t="s">
        <v>78</v>
      </c>
      <c r="BK141" s="222">
        <f>ROUND(I141*H141,2)</f>
        <v>0</v>
      </c>
      <c r="BL141" s="14" t="s">
        <v>129</v>
      </c>
      <c r="BM141" s="221" t="s">
        <v>152</v>
      </c>
    </row>
    <row r="142" s="2" customFormat="1" ht="21.75" customHeight="1">
      <c r="A142" s="35"/>
      <c r="B142" s="36"/>
      <c r="C142" s="209" t="s">
        <v>153</v>
      </c>
      <c r="D142" s="209" t="s">
        <v>125</v>
      </c>
      <c r="E142" s="210" t="s">
        <v>154</v>
      </c>
      <c r="F142" s="211" t="s">
        <v>155</v>
      </c>
      <c r="G142" s="212" t="s">
        <v>128</v>
      </c>
      <c r="H142" s="213">
        <v>9.4559999999999995</v>
      </c>
      <c r="I142" s="214"/>
      <c r="J142" s="215">
        <f>ROUND(I142*H142,2)</f>
        <v>0</v>
      </c>
      <c r="K142" s="216"/>
      <c r="L142" s="41"/>
      <c r="M142" s="217" t="s">
        <v>1</v>
      </c>
      <c r="N142" s="218" t="s">
        <v>38</v>
      </c>
      <c r="O142" s="88"/>
      <c r="P142" s="219">
        <f>O142*H142</f>
        <v>0</v>
      </c>
      <c r="Q142" s="219">
        <v>0</v>
      </c>
      <c r="R142" s="219">
        <f>Q142*H142</f>
        <v>0</v>
      </c>
      <c r="S142" s="219">
        <v>0.075999999999999998</v>
      </c>
      <c r="T142" s="220">
        <f>S142*H142</f>
        <v>0.71865599999999996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21" t="s">
        <v>129</v>
      </c>
      <c r="AT142" s="221" t="s">
        <v>125</v>
      </c>
      <c r="AU142" s="221" t="s">
        <v>80</v>
      </c>
      <c r="AY142" s="14" t="s">
        <v>122</v>
      </c>
      <c r="BE142" s="222">
        <f>IF(N142="základní",J142,0)</f>
        <v>0</v>
      </c>
      <c r="BF142" s="222">
        <f>IF(N142="snížená",J142,0)</f>
        <v>0</v>
      </c>
      <c r="BG142" s="222">
        <f>IF(N142="zákl. přenesená",J142,0)</f>
        <v>0</v>
      </c>
      <c r="BH142" s="222">
        <f>IF(N142="sníž. přenesená",J142,0)</f>
        <v>0</v>
      </c>
      <c r="BI142" s="222">
        <f>IF(N142="nulová",J142,0)</f>
        <v>0</v>
      </c>
      <c r="BJ142" s="14" t="s">
        <v>78</v>
      </c>
      <c r="BK142" s="222">
        <f>ROUND(I142*H142,2)</f>
        <v>0</v>
      </c>
      <c r="BL142" s="14" t="s">
        <v>129</v>
      </c>
      <c r="BM142" s="221" t="s">
        <v>156</v>
      </c>
    </row>
    <row r="143" s="2" customFormat="1" ht="24.15" customHeight="1">
      <c r="A143" s="35"/>
      <c r="B143" s="36"/>
      <c r="C143" s="209" t="s">
        <v>157</v>
      </c>
      <c r="D143" s="209" t="s">
        <v>125</v>
      </c>
      <c r="E143" s="210" t="s">
        <v>158</v>
      </c>
      <c r="F143" s="211" t="s">
        <v>159</v>
      </c>
      <c r="G143" s="212" t="s">
        <v>147</v>
      </c>
      <c r="H143" s="213">
        <v>20</v>
      </c>
      <c r="I143" s="214"/>
      <c r="J143" s="215">
        <f>ROUND(I143*H143,2)</f>
        <v>0</v>
      </c>
      <c r="K143" s="216"/>
      <c r="L143" s="41"/>
      <c r="M143" s="217" t="s">
        <v>1</v>
      </c>
      <c r="N143" s="218" t="s">
        <v>38</v>
      </c>
      <c r="O143" s="88"/>
      <c r="P143" s="219">
        <f>O143*H143</f>
        <v>0</v>
      </c>
      <c r="Q143" s="219">
        <v>0</v>
      </c>
      <c r="R143" s="219">
        <f>Q143*H143</f>
        <v>0</v>
      </c>
      <c r="S143" s="219">
        <v>0.012999999999999999</v>
      </c>
      <c r="T143" s="220">
        <f>S143*H143</f>
        <v>0.26000000000000001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21" t="s">
        <v>129</v>
      </c>
      <c r="AT143" s="221" t="s">
        <v>125</v>
      </c>
      <c r="AU143" s="221" t="s">
        <v>80</v>
      </c>
      <c r="AY143" s="14" t="s">
        <v>122</v>
      </c>
      <c r="BE143" s="222">
        <f>IF(N143="základní",J143,0)</f>
        <v>0</v>
      </c>
      <c r="BF143" s="222">
        <f>IF(N143="snížená",J143,0)</f>
        <v>0</v>
      </c>
      <c r="BG143" s="222">
        <f>IF(N143="zákl. přenesená",J143,0)</f>
        <v>0</v>
      </c>
      <c r="BH143" s="222">
        <f>IF(N143="sníž. přenesená",J143,0)</f>
        <v>0</v>
      </c>
      <c r="BI143" s="222">
        <f>IF(N143="nulová",J143,0)</f>
        <v>0</v>
      </c>
      <c r="BJ143" s="14" t="s">
        <v>78</v>
      </c>
      <c r="BK143" s="222">
        <f>ROUND(I143*H143,2)</f>
        <v>0</v>
      </c>
      <c r="BL143" s="14" t="s">
        <v>129</v>
      </c>
      <c r="BM143" s="221" t="s">
        <v>160</v>
      </c>
    </row>
    <row r="144" s="2" customFormat="1" ht="16.5" customHeight="1">
      <c r="A144" s="35"/>
      <c r="B144" s="36"/>
      <c r="C144" s="209" t="s">
        <v>131</v>
      </c>
      <c r="D144" s="209" t="s">
        <v>125</v>
      </c>
      <c r="E144" s="210" t="s">
        <v>161</v>
      </c>
      <c r="F144" s="211" t="s">
        <v>162</v>
      </c>
      <c r="G144" s="212" t="s">
        <v>147</v>
      </c>
      <c r="H144" s="213">
        <v>10</v>
      </c>
      <c r="I144" s="214"/>
      <c r="J144" s="215">
        <f>ROUND(I144*H144,2)</f>
        <v>0</v>
      </c>
      <c r="K144" s="216"/>
      <c r="L144" s="41"/>
      <c r="M144" s="217" t="s">
        <v>1</v>
      </c>
      <c r="N144" s="218" t="s">
        <v>38</v>
      </c>
      <c r="O144" s="88"/>
      <c r="P144" s="219">
        <f>O144*H144</f>
        <v>0</v>
      </c>
      <c r="Q144" s="219">
        <v>0</v>
      </c>
      <c r="R144" s="219">
        <f>Q144*H144</f>
        <v>0</v>
      </c>
      <c r="S144" s="219">
        <v>0.063</v>
      </c>
      <c r="T144" s="220">
        <f>S144*H144</f>
        <v>0.63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21" t="s">
        <v>129</v>
      </c>
      <c r="AT144" s="221" t="s">
        <v>125</v>
      </c>
      <c r="AU144" s="221" t="s">
        <v>80</v>
      </c>
      <c r="AY144" s="14" t="s">
        <v>122</v>
      </c>
      <c r="BE144" s="222">
        <f>IF(N144="základní",J144,0)</f>
        <v>0</v>
      </c>
      <c r="BF144" s="222">
        <f>IF(N144="snížená",J144,0)</f>
        <v>0</v>
      </c>
      <c r="BG144" s="222">
        <f>IF(N144="zákl. přenesená",J144,0)</f>
        <v>0</v>
      </c>
      <c r="BH144" s="222">
        <f>IF(N144="sníž. přenesená",J144,0)</f>
        <v>0</v>
      </c>
      <c r="BI144" s="222">
        <f>IF(N144="nulová",J144,0)</f>
        <v>0</v>
      </c>
      <c r="BJ144" s="14" t="s">
        <v>78</v>
      </c>
      <c r="BK144" s="222">
        <f>ROUND(I144*H144,2)</f>
        <v>0</v>
      </c>
      <c r="BL144" s="14" t="s">
        <v>129</v>
      </c>
      <c r="BM144" s="221" t="s">
        <v>163</v>
      </c>
    </row>
    <row r="145" s="2" customFormat="1" ht="24.15" customHeight="1">
      <c r="A145" s="35"/>
      <c r="B145" s="36"/>
      <c r="C145" s="209" t="s">
        <v>164</v>
      </c>
      <c r="D145" s="209" t="s">
        <v>125</v>
      </c>
      <c r="E145" s="210" t="s">
        <v>165</v>
      </c>
      <c r="F145" s="211" t="s">
        <v>166</v>
      </c>
      <c r="G145" s="212" t="s">
        <v>147</v>
      </c>
      <c r="H145" s="213">
        <v>15</v>
      </c>
      <c r="I145" s="214"/>
      <c r="J145" s="215">
        <f>ROUND(I145*H145,2)</f>
        <v>0</v>
      </c>
      <c r="K145" s="216"/>
      <c r="L145" s="41"/>
      <c r="M145" s="217" t="s">
        <v>1</v>
      </c>
      <c r="N145" s="218" t="s">
        <v>38</v>
      </c>
      <c r="O145" s="88"/>
      <c r="P145" s="219">
        <f>O145*H145</f>
        <v>0</v>
      </c>
      <c r="Q145" s="219">
        <v>0</v>
      </c>
      <c r="R145" s="219">
        <f>Q145*H145</f>
        <v>0</v>
      </c>
      <c r="S145" s="219">
        <v>0.001</v>
      </c>
      <c r="T145" s="220">
        <f>S145*H145</f>
        <v>0.014999999999999999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21" t="s">
        <v>129</v>
      </c>
      <c r="AT145" s="221" t="s">
        <v>125</v>
      </c>
      <c r="AU145" s="221" t="s">
        <v>80</v>
      </c>
      <c r="AY145" s="14" t="s">
        <v>122</v>
      </c>
      <c r="BE145" s="222">
        <f>IF(N145="základní",J145,0)</f>
        <v>0</v>
      </c>
      <c r="BF145" s="222">
        <f>IF(N145="snížená",J145,0)</f>
        <v>0</v>
      </c>
      <c r="BG145" s="222">
        <f>IF(N145="zákl. přenesená",J145,0)</f>
        <v>0</v>
      </c>
      <c r="BH145" s="222">
        <f>IF(N145="sníž. přenesená",J145,0)</f>
        <v>0</v>
      </c>
      <c r="BI145" s="222">
        <f>IF(N145="nulová",J145,0)</f>
        <v>0</v>
      </c>
      <c r="BJ145" s="14" t="s">
        <v>78</v>
      </c>
      <c r="BK145" s="222">
        <f>ROUND(I145*H145,2)</f>
        <v>0</v>
      </c>
      <c r="BL145" s="14" t="s">
        <v>129</v>
      </c>
      <c r="BM145" s="221" t="s">
        <v>167</v>
      </c>
    </row>
    <row r="146" s="2" customFormat="1" ht="24.15" customHeight="1">
      <c r="A146" s="35"/>
      <c r="B146" s="36"/>
      <c r="C146" s="209" t="s">
        <v>168</v>
      </c>
      <c r="D146" s="209" t="s">
        <v>125</v>
      </c>
      <c r="E146" s="210" t="s">
        <v>169</v>
      </c>
      <c r="F146" s="211" t="s">
        <v>170</v>
      </c>
      <c r="G146" s="212" t="s">
        <v>128</v>
      </c>
      <c r="H146" s="213">
        <v>77.040000000000006</v>
      </c>
      <c r="I146" s="214"/>
      <c r="J146" s="215">
        <f>ROUND(I146*H146,2)</f>
        <v>0</v>
      </c>
      <c r="K146" s="216"/>
      <c r="L146" s="41"/>
      <c r="M146" s="217" t="s">
        <v>1</v>
      </c>
      <c r="N146" s="218" t="s">
        <v>38</v>
      </c>
      <c r="O146" s="88"/>
      <c r="P146" s="219">
        <f>O146*H146</f>
        <v>0</v>
      </c>
      <c r="Q146" s="219">
        <v>0</v>
      </c>
      <c r="R146" s="219">
        <f>Q146*H146</f>
        <v>0</v>
      </c>
      <c r="S146" s="219">
        <v>0.068000000000000005</v>
      </c>
      <c r="T146" s="220">
        <f>S146*H146</f>
        <v>5.2387200000000007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21" t="s">
        <v>129</v>
      </c>
      <c r="AT146" s="221" t="s">
        <v>125</v>
      </c>
      <c r="AU146" s="221" t="s">
        <v>80</v>
      </c>
      <c r="AY146" s="14" t="s">
        <v>122</v>
      </c>
      <c r="BE146" s="222">
        <f>IF(N146="základní",J146,0)</f>
        <v>0</v>
      </c>
      <c r="BF146" s="222">
        <f>IF(N146="snížená",J146,0)</f>
        <v>0</v>
      </c>
      <c r="BG146" s="222">
        <f>IF(N146="zákl. přenesená",J146,0)</f>
        <v>0</v>
      </c>
      <c r="BH146" s="222">
        <f>IF(N146="sníž. přenesená",J146,0)</f>
        <v>0</v>
      </c>
      <c r="BI146" s="222">
        <f>IF(N146="nulová",J146,0)</f>
        <v>0</v>
      </c>
      <c r="BJ146" s="14" t="s">
        <v>78</v>
      </c>
      <c r="BK146" s="222">
        <f>ROUND(I146*H146,2)</f>
        <v>0</v>
      </c>
      <c r="BL146" s="14" t="s">
        <v>129</v>
      </c>
      <c r="BM146" s="221" t="s">
        <v>171</v>
      </c>
    </row>
    <row r="147" s="2" customFormat="1" ht="24.15" customHeight="1">
      <c r="A147" s="35"/>
      <c r="B147" s="36"/>
      <c r="C147" s="209" t="s">
        <v>172</v>
      </c>
      <c r="D147" s="209" t="s">
        <v>125</v>
      </c>
      <c r="E147" s="210" t="s">
        <v>173</v>
      </c>
      <c r="F147" s="211" t="s">
        <v>174</v>
      </c>
      <c r="G147" s="212" t="s">
        <v>128</v>
      </c>
      <c r="H147" s="213">
        <v>400</v>
      </c>
      <c r="I147" s="214"/>
      <c r="J147" s="215">
        <f>ROUND(I147*H147,2)</f>
        <v>0</v>
      </c>
      <c r="K147" s="216"/>
      <c r="L147" s="41"/>
      <c r="M147" s="217" t="s">
        <v>1</v>
      </c>
      <c r="N147" s="218" t="s">
        <v>38</v>
      </c>
      <c r="O147" s="88"/>
      <c r="P147" s="219">
        <f>O147*H147</f>
        <v>0</v>
      </c>
      <c r="Q147" s="219">
        <v>4.0000000000000003E-05</v>
      </c>
      <c r="R147" s="219">
        <f>Q147*H147</f>
        <v>0.016</v>
      </c>
      <c r="S147" s="219">
        <v>0</v>
      </c>
      <c r="T147" s="220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21" t="s">
        <v>129</v>
      </c>
      <c r="AT147" s="221" t="s">
        <v>125</v>
      </c>
      <c r="AU147" s="221" t="s">
        <v>80</v>
      </c>
      <c r="AY147" s="14" t="s">
        <v>122</v>
      </c>
      <c r="BE147" s="222">
        <f>IF(N147="základní",J147,0)</f>
        <v>0</v>
      </c>
      <c r="BF147" s="222">
        <f>IF(N147="snížená",J147,0)</f>
        <v>0</v>
      </c>
      <c r="BG147" s="222">
        <f>IF(N147="zákl. přenesená",J147,0)</f>
        <v>0</v>
      </c>
      <c r="BH147" s="222">
        <f>IF(N147="sníž. přenesená",J147,0)</f>
        <v>0</v>
      </c>
      <c r="BI147" s="222">
        <f>IF(N147="nulová",J147,0)</f>
        <v>0</v>
      </c>
      <c r="BJ147" s="14" t="s">
        <v>78</v>
      </c>
      <c r="BK147" s="222">
        <f>ROUND(I147*H147,2)</f>
        <v>0</v>
      </c>
      <c r="BL147" s="14" t="s">
        <v>129</v>
      </c>
      <c r="BM147" s="221" t="s">
        <v>175</v>
      </c>
    </row>
    <row r="148" s="12" customFormat="1" ht="22.8" customHeight="1">
      <c r="A148" s="12"/>
      <c r="B148" s="193"/>
      <c r="C148" s="194"/>
      <c r="D148" s="195" t="s">
        <v>72</v>
      </c>
      <c r="E148" s="207" t="s">
        <v>149</v>
      </c>
      <c r="F148" s="207" t="s">
        <v>176</v>
      </c>
      <c r="G148" s="194"/>
      <c r="H148" s="194"/>
      <c r="I148" s="197"/>
      <c r="J148" s="208">
        <f>BK148</f>
        <v>0</v>
      </c>
      <c r="K148" s="194"/>
      <c r="L148" s="199"/>
      <c r="M148" s="200"/>
      <c r="N148" s="201"/>
      <c r="O148" s="201"/>
      <c r="P148" s="202">
        <f>SUM(P149:P155)</f>
        <v>0</v>
      </c>
      <c r="Q148" s="201"/>
      <c r="R148" s="202">
        <f>SUM(R149:R155)</f>
        <v>3.2931252</v>
      </c>
      <c r="S148" s="201"/>
      <c r="T148" s="203">
        <f>SUM(T149:T155)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4" t="s">
        <v>78</v>
      </c>
      <c r="AT148" s="205" t="s">
        <v>72</v>
      </c>
      <c r="AU148" s="205" t="s">
        <v>78</v>
      </c>
      <c r="AY148" s="204" t="s">
        <v>122</v>
      </c>
      <c r="BK148" s="206">
        <f>SUM(BK149:BK155)</f>
        <v>0</v>
      </c>
    </row>
    <row r="149" s="2" customFormat="1" ht="21.75" customHeight="1">
      <c r="A149" s="35"/>
      <c r="B149" s="36"/>
      <c r="C149" s="209" t="s">
        <v>177</v>
      </c>
      <c r="D149" s="209" t="s">
        <v>125</v>
      </c>
      <c r="E149" s="210" t="s">
        <v>178</v>
      </c>
      <c r="F149" s="211" t="s">
        <v>179</v>
      </c>
      <c r="G149" s="212" t="s">
        <v>128</v>
      </c>
      <c r="H149" s="213">
        <v>1</v>
      </c>
      <c r="I149" s="214"/>
      <c r="J149" s="215">
        <f>ROUND(I149*H149,2)</f>
        <v>0</v>
      </c>
      <c r="K149" s="216"/>
      <c r="L149" s="41"/>
      <c r="M149" s="217" t="s">
        <v>1</v>
      </c>
      <c r="N149" s="218" t="s">
        <v>38</v>
      </c>
      <c r="O149" s="88"/>
      <c r="P149" s="219">
        <f>O149*H149</f>
        <v>0</v>
      </c>
      <c r="Q149" s="219">
        <v>0.056000000000000001</v>
      </c>
      <c r="R149" s="219">
        <f>Q149*H149</f>
        <v>0.056000000000000001</v>
      </c>
      <c r="S149" s="219">
        <v>0</v>
      </c>
      <c r="T149" s="220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21" t="s">
        <v>129</v>
      </c>
      <c r="AT149" s="221" t="s">
        <v>125</v>
      </c>
      <c r="AU149" s="221" t="s">
        <v>80</v>
      </c>
      <c r="AY149" s="14" t="s">
        <v>122</v>
      </c>
      <c r="BE149" s="222">
        <f>IF(N149="základní",J149,0)</f>
        <v>0</v>
      </c>
      <c r="BF149" s="222">
        <f>IF(N149="snížená",J149,0)</f>
        <v>0</v>
      </c>
      <c r="BG149" s="222">
        <f>IF(N149="zákl. přenesená",J149,0)</f>
        <v>0</v>
      </c>
      <c r="BH149" s="222">
        <f>IF(N149="sníž. přenesená",J149,0)</f>
        <v>0</v>
      </c>
      <c r="BI149" s="222">
        <f>IF(N149="nulová",J149,0)</f>
        <v>0</v>
      </c>
      <c r="BJ149" s="14" t="s">
        <v>78</v>
      </c>
      <c r="BK149" s="222">
        <f>ROUND(I149*H149,2)</f>
        <v>0</v>
      </c>
      <c r="BL149" s="14" t="s">
        <v>129</v>
      </c>
      <c r="BM149" s="221" t="s">
        <v>180</v>
      </c>
    </row>
    <row r="150" s="2" customFormat="1" ht="24.15" customHeight="1">
      <c r="A150" s="35"/>
      <c r="B150" s="36"/>
      <c r="C150" s="209" t="s">
        <v>181</v>
      </c>
      <c r="D150" s="209" t="s">
        <v>125</v>
      </c>
      <c r="E150" s="210" t="s">
        <v>182</v>
      </c>
      <c r="F150" s="211" t="s">
        <v>183</v>
      </c>
      <c r="G150" s="212" t="s">
        <v>128</v>
      </c>
      <c r="H150" s="213">
        <v>63.359999999999999</v>
      </c>
      <c r="I150" s="214"/>
      <c r="J150" s="215">
        <f>ROUND(I150*H150,2)</f>
        <v>0</v>
      </c>
      <c r="K150" s="216"/>
      <c r="L150" s="41"/>
      <c r="M150" s="217" t="s">
        <v>1</v>
      </c>
      <c r="N150" s="218" t="s">
        <v>38</v>
      </c>
      <c r="O150" s="88"/>
      <c r="P150" s="219">
        <f>O150*H150</f>
        <v>0</v>
      </c>
      <c r="Q150" s="219">
        <v>0.020480000000000002</v>
      </c>
      <c r="R150" s="219">
        <f>Q150*H150</f>
        <v>1.2976128</v>
      </c>
      <c r="S150" s="219">
        <v>0</v>
      </c>
      <c r="T150" s="220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21" t="s">
        <v>129</v>
      </c>
      <c r="AT150" s="221" t="s">
        <v>125</v>
      </c>
      <c r="AU150" s="221" t="s">
        <v>80</v>
      </c>
      <c r="AY150" s="14" t="s">
        <v>122</v>
      </c>
      <c r="BE150" s="222">
        <f>IF(N150="základní",J150,0)</f>
        <v>0</v>
      </c>
      <c r="BF150" s="222">
        <f>IF(N150="snížená",J150,0)</f>
        <v>0</v>
      </c>
      <c r="BG150" s="222">
        <f>IF(N150="zákl. přenesená",J150,0)</f>
        <v>0</v>
      </c>
      <c r="BH150" s="222">
        <f>IF(N150="sníž. přenesená",J150,0)</f>
        <v>0</v>
      </c>
      <c r="BI150" s="222">
        <f>IF(N150="nulová",J150,0)</f>
        <v>0</v>
      </c>
      <c r="BJ150" s="14" t="s">
        <v>78</v>
      </c>
      <c r="BK150" s="222">
        <f>ROUND(I150*H150,2)</f>
        <v>0</v>
      </c>
      <c r="BL150" s="14" t="s">
        <v>129</v>
      </c>
      <c r="BM150" s="221" t="s">
        <v>184</v>
      </c>
    </row>
    <row r="151" s="2" customFormat="1" ht="24.15" customHeight="1">
      <c r="A151" s="35"/>
      <c r="B151" s="36"/>
      <c r="C151" s="209" t="s">
        <v>8</v>
      </c>
      <c r="D151" s="209" t="s">
        <v>125</v>
      </c>
      <c r="E151" s="210" t="s">
        <v>185</v>
      </c>
      <c r="F151" s="211" t="s">
        <v>186</v>
      </c>
      <c r="G151" s="212" t="s">
        <v>128</v>
      </c>
      <c r="H151" s="213">
        <v>21.16</v>
      </c>
      <c r="I151" s="214"/>
      <c r="J151" s="215">
        <f>ROUND(I151*H151,2)</f>
        <v>0</v>
      </c>
      <c r="K151" s="216"/>
      <c r="L151" s="41"/>
      <c r="M151" s="217" t="s">
        <v>1</v>
      </c>
      <c r="N151" s="218" t="s">
        <v>38</v>
      </c>
      <c r="O151" s="88"/>
      <c r="P151" s="219">
        <f>O151*H151</f>
        <v>0</v>
      </c>
      <c r="Q151" s="219">
        <v>0.0048900000000000002</v>
      </c>
      <c r="R151" s="219">
        <f>Q151*H151</f>
        <v>0.10347240000000001</v>
      </c>
      <c r="S151" s="219">
        <v>0</v>
      </c>
      <c r="T151" s="220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21" t="s">
        <v>129</v>
      </c>
      <c r="AT151" s="221" t="s">
        <v>125</v>
      </c>
      <c r="AU151" s="221" t="s">
        <v>80</v>
      </c>
      <c r="AY151" s="14" t="s">
        <v>122</v>
      </c>
      <c r="BE151" s="222">
        <f>IF(N151="základní",J151,0)</f>
        <v>0</v>
      </c>
      <c r="BF151" s="222">
        <f>IF(N151="snížená",J151,0)</f>
        <v>0</v>
      </c>
      <c r="BG151" s="222">
        <f>IF(N151="zákl. přenesená",J151,0)</f>
        <v>0</v>
      </c>
      <c r="BH151" s="222">
        <f>IF(N151="sníž. přenesená",J151,0)</f>
        <v>0</v>
      </c>
      <c r="BI151" s="222">
        <f>IF(N151="nulová",J151,0)</f>
        <v>0</v>
      </c>
      <c r="BJ151" s="14" t="s">
        <v>78</v>
      </c>
      <c r="BK151" s="222">
        <f>ROUND(I151*H151,2)</f>
        <v>0</v>
      </c>
      <c r="BL151" s="14" t="s">
        <v>129</v>
      </c>
      <c r="BM151" s="221" t="s">
        <v>187</v>
      </c>
    </row>
    <row r="152" s="2" customFormat="1" ht="24.15" customHeight="1">
      <c r="A152" s="35"/>
      <c r="B152" s="36"/>
      <c r="C152" s="209" t="s">
        <v>129</v>
      </c>
      <c r="D152" s="209" t="s">
        <v>125</v>
      </c>
      <c r="E152" s="210" t="s">
        <v>188</v>
      </c>
      <c r="F152" s="211" t="s">
        <v>189</v>
      </c>
      <c r="G152" s="212" t="s">
        <v>128</v>
      </c>
      <c r="H152" s="213">
        <v>30</v>
      </c>
      <c r="I152" s="214"/>
      <c r="J152" s="215">
        <f>ROUND(I152*H152,2)</f>
        <v>0</v>
      </c>
      <c r="K152" s="216"/>
      <c r="L152" s="41"/>
      <c r="M152" s="217" t="s">
        <v>1</v>
      </c>
      <c r="N152" s="218" t="s">
        <v>38</v>
      </c>
      <c r="O152" s="88"/>
      <c r="P152" s="219">
        <f>O152*H152</f>
        <v>0</v>
      </c>
      <c r="Q152" s="219">
        <v>0.0147</v>
      </c>
      <c r="R152" s="219">
        <f>Q152*H152</f>
        <v>0.441</v>
      </c>
      <c r="S152" s="219">
        <v>0</v>
      </c>
      <c r="T152" s="220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21" t="s">
        <v>129</v>
      </c>
      <c r="AT152" s="221" t="s">
        <v>125</v>
      </c>
      <c r="AU152" s="221" t="s">
        <v>80</v>
      </c>
      <c r="AY152" s="14" t="s">
        <v>122</v>
      </c>
      <c r="BE152" s="222">
        <f>IF(N152="základní",J152,0)</f>
        <v>0</v>
      </c>
      <c r="BF152" s="222">
        <f>IF(N152="snížená",J152,0)</f>
        <v>0</v>
      </c>
      <c r="BG152" s="222">
        <f>IF(N152="zákl. přenesená",J152,0)</f>
        <v>0</v>
      </c>
      <c r="BH152" s="222">
        <f>IF(N152="sníž. přenesená",J152,0)</f>
        <v>0</v>
      </c>
      <c r="BI152" s="222">
        <f>IF(N152="nulová",J152,0)</f>
        <v>0</v>
      </c>
      <c r="BJ152" s="14" t="s">
        <v>78</v>
      </c>
      <c r="BK152" s="222">
        <f>ROUND(I152*H152,2)</f>
        <v>0</v>
      </c>
      <c r="BL152" s="14" t="s">
        <v>129</v>
      </c>
      <c r="BM152" s="221" t="s">
        <v>190</v>
      </c>
    </row>
    <row r="153" s="2" customFormat="1" ht="16.5" customHeight="1">
      <c r="A153" s="35"/>
      <c r="B153" s="36"/>
      <c r="C153" s="209" t="s">
        <v>191</v>
      </c>
      <c r="D153" s="209" t="s">
        <v>125</v>
      </c>
      <c r="E153" s="210" t="s">
        <v>192</v>
      </c>
      <c r="F153" s="211" t="s">
        <v>193</v>
      </c>
      <c r="G153" s="212" t="s">
        <v>128</v>
      </c>
      <c r="H153" s="213">
        <v>4</v>
      </c>
      <c r="I153" s="214"/>
      <c r="J153" s="215">
        <f>ROUND(I153*H153,2)</f>
        <v>0</v>
      </c>
      <c r="K153" s="216"/>
      <c r="L153" s="41"/>
      <c r="M153" s="217" t="s">
        <v>1</v>
      </c>
      <c r="N153" s="218" t="s">
        <v>38</v>
      </c>
      <c r="O153" s="88"/>
      <c r="P153" s="219">
        <f>O153*H153</f>
        <v>0</v>
      </c>
      <c r="Q153" s="219">
        <v>0.0037000000000000002</v>
      </c>
      <c r="R153" s="219">
        <f>Q153*H153</f>
        <v>0.014800000000000001</v>
      </c>
      <c r="S153" s="219">
        <v>0</v>
      </c>
      <c r="T153" s="220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21" t="s">
        <v>129</v>
      </c>
      <c r="AT153" s="221" t="s">
        <v>125</v>
      </c>
      <c r="AU153" s="221" t="s">
        <v>80</v>
      </c>
      <c r="AY153" s="14" t="s">
        <v>122</v>
      </c>
      <c r="BE153" s="222">
        <f>IF(N153="základní",J153,0)</f>
        <v>0</v>
      </c>
      <c r="BF153" s="222">
        <f>IF(N153="snížená",J153,0)</f>
        <v>0</v>
      </c>
      <c r="BG153" s="222">
        <f>IF(N153="zákl. přenesená",J153,0)</f>
        <v>0</v>
      </c>
      <c r="BH153" s="222">
        <f>IF(N153="sníž. přenesená",J153,0)</f>
        <v>0</v>
      </c>
      <c r="BI153" s="222">
        <f>IF(N153="nulová",J153,0)</f>
        <v>0</v>
      </c>
      <c r="BJ153" s="14" t="s">
        <v>78</v>
      </c>
      <c r="BK153" s="222">
        <f>ROUND(I153*H153,2)</f>
        <v>0</v>
      </c>
      <c r="BL153" s="14" t="s">
        <v>129</v>
      </c>
      <c r="BM153" s="221" t="s">
        <v>194</v>
      </c>
    </row>
    <row r="154" s="2" customFormat="1" ht="24.15" customHeight="1">
      <c r="A154" s="35"/>
      <c r="B154" s="36"/>
      <c r="C154" s="209" t="s">
        <v>195</v>
      </c>
      <c r="D154" s="209" t="s">
        <v>125</v>
      </c>
      <c r="E154" s="210" t="s">
        <v>196</v>
      </c>
      <c r="F154" s="211" t="s">
        <v>197</v>
      </c>
      <c r="G154" s="212" t="s">
        <v>128</v>
      </c>
      <c r="H154" s="213">
        <v>18</v>
      </c>
      <c r="I154" s="214"/>
      <c r="J154" s="215">
        <f>ROUND(I154*H154,2)</f>
        <v>0</v>
      </c>
      <c r="K154" s="216"/>
      <c r="L154" s="41"/>
      <c r="M154" s="217" t="s">
        <v>1</v>
      </c>
      <c r="N154" s="218" t="s">
        <v>38</v>
      </c>
      <c r="O154" s="88"/>
      <c r="P154" s="219">
        <f>O154*H154</f>
        <v>0</v>
      </c>
      <c r="Q154" s="219">
        <v>0.07102</v>
      </c>
      <c r="R154" s="219">
        <f>Q154*H154</f>
        <v>1.2783599999999999</v>
      </c>
      <c r="S154" s="219">
        <v>0</v>
      </c>
      <c r="T154" s="220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21" t="s">
        <v>129</v>
      </c>
      <c r="AT154" s="221" t="s">
        <v>125</v>
      </c>
      <c r="AU154" s="221" t="s">
        <v>80</v>
      </c>
      <c r="AY154" s="14" t="s">
        <v>122</v>
      </c>
      <c r="BE154" s="222">
        <f>IF(N154="základní",J154,0)</f>
        <v>0</v>
      </c>
      <c r="BF154" s="222">
        <f>IF(N154="snížená",J154,0)</f>
        <v>0</v>
      </c>
      <c r="BG154" s="222">
        <f>IF(N154="zákl. přenesená",J154,0)</f>
        <v>0</v>
      </c>
      <c r="BH154" s="222">
        <f>IF(N154="sníž. přenesená",J154,0)</f>
        <v>0</v>
      </c>
      <c r="BI154" s="222">
        <f>IF(N154="nulová",J154,0)</f>
        <v>0</v>
      </c>
      <c r="BJ154" s="14" t="s">
        <v>78</v>
      </c>
      <c r="BK154" s="222">
        <f>ROUND(I154*H154,2)</f>
        <v>0</v>
      </c>
      <c r="BL154" s="14" t="s">
        <v>129</v>
      </c>
      <c r="BM154" s="221" t="s">
        <v>198</v>
      </c>
    </row>
    <row r="155" s="2" customFormat="1" ht="24.15" customHeight="1">
      <c r="A155" s="35"/>
      <c r="B155" s="36"/>
      <c r="C155" s="209" t="s">
        <v>199</v>
      </c>
      <c r="D155" s="209" t="s">
        <v>125</v>
      </c>
      <c r="E155" s="210" t="s">
        <v>200</v>
      </c>
      <c r="F155" s="211" t="s">
        <v>201</v>
      </c>
      <c r="G155" s="212" t="s">
        <v>202</v>
      </c>
      <c r="H155" s="213">
        <v>6</v>
      </c>
      <c r="I155" s="214"/>
      <c r="J155" s="215">
        <f>ROUND(I155*H155,2)</f>
        <v>0</v>
      </c>
      <c r="K155" s="216"/>
      <c r="L155" s="41"/>
      <c r="M155" s="217" t="s">
        <v>1</v>
      </c>
      <c r="N155" s="218" t="s">
        <v>38</v>
      </c>
      <c r="O155" s="88"/>
      <c r="P155" s="219">
        <f>O155*H155</f>
        <v>0</v>
      </c>
      <c r="Q155" s="219">
        <v>0.016979999999999999</v>
      </c>
      <c r="R155" s="219">
        <f>Q155*H155</f>
        <v>0.10188</v>
      </c>
      <c r="S155" s="219">
        <v>0</v>
      </c>
      <c r="T155" s="220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21" t="s">
        <v>129</v>
      </c>
      <c r="AT155" s="221" t="s">
        <v>125</v>
      </c>
      <c r="AU155" s="221" t="s">
        <v>80</v>
      </c>
      <c r="AY155" s="14" t="s">
        <v>122</v>
      </c>
      <c r="BE155" s="222">
        <f>IF(N155="základní",J155,0)</f>
        <v>0</v>
      </c>
      <c r="BF155" s="222">
        <f>IF(N155="snížená",J155,0)</f>
        <v>0</v>
      </c>
      <c r="BG155" s="222">
        <f>IF(N155="zákl. přenesená",J155,0)</f>
        <v>0</v>
      </c>
      <c r="BH155" s="222">
        <f>IF(N155="sníž. přenesená",J155,0)</f>
        <v>0</v>
      </c>
      <c r="BI155" s="222">
        <f>IF(N155="nulová",J155,0)</f>
        <v>0</v>
      </c>
      <c r="BJ155" s="14" t="s">
        <v>78</v>
      </c>
      <c r="BK155" s="222">
        <f>ROUND(I155*H155,2)</f>
        <v>0</v>
      </c>
      <c r="BL155" s="14" t="s">
        <v>129</v>
      </c>
      <c r="BM155" s="221" t="s">
        <v>203</v>
      </c>
    </row>
    <row r="156" s="12" customFormat="1" ht="22.8" customHeight="1">
      <c r="A156" s="12"/>
      <c r="B156" s="193"/>
      <c r="C156" s="194"/>
      <c r="D156" s="195" t="s">
        <v>72</v>
      </c>
      <c r="E156" s="207" t="s">
        <v>204</v>
      </c>
      <c r="F156" s="207" t="s">
        <v>205</v>
      </c>
      <c r="G156" s="194"/>
      <c r="H156" s="194"/>
      <c r="I156" s="197"/>
      <c r="J156" s="208">
        <f>BK156</f>
        <v>0</v>
      </c>
      <c r="K156" s="194"/>
      <c r="L156" s="199"/>
      <c r="M156" s="200"/>
      <c r="N156" s="201"/>
      <c r="O156" s="201"/>
      <c r="P156" s="202">
        <f>SUM(P157:P160)</f>
        <v>0</v>
      </c>
      <c r="Q156" s="201"/>
      <c r="R156" s="202">
        <f>SUM(R157:R160)</f>
        <v>0</v>
      </c>
      <c r="S156" s="201"/>
      <c r="T156" s="203">
        <f>SUM(T157:T160)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04" t="s">
        <v>78</v>
      </c>
      <c r="AT156" s="205" t="s">
        <v>72</v>
      </c>
      <c r="AU156" s="205" t="s">
        <v>78</v>
      </c>
      <c r="AY156" s="204" t="s">
        <v>122</v>
      </c>
      <c r="BK156" s="206">
        <f>SUM(BK157:BK160)</f>
        <v>0</v>
      </c>
    </row>
    <row r="157" s="2" customFormat="1" ht="24.15" customHeight="1">
      <c r="A157" s="35"/>
      <c r="B157" s="36"/>
      <c r="C157" s="209" t="s">
        <v>206</v>
      </c>
      <c r="D157" s="209" t="s">
        <v>125</v>
      </c>
      <c r="E157" s="210" t="s">
        <v>207</v>
      </c>
      <c r="F157" s="211" t="s">
        <v>208</v>
      </c>
      <c r="G157" s="212" t="s">
        <v>209</v>
      </c>
      <c r="H157" s="213">
        <v>13.159000000000001</v>
      </c>
      <c r="I157" s="214"/>
      <c r="J157" s="215">
        <f>ROUND(I157*H157,2)</f>
        <v>0</v>
      </c>
      <c r="K157" s="216"/>
      <c r="L157" s="41"/>
      <c r="M157" s="217" t="s">
        <v>1</v>
      </c>
      <c r="N157" s="218" t="s">
        <v>38</v>
      </c>
      <c r="O157" s="88"/>
      <c r="P157" s="219">
        <f>O157*H157</f>
        <v>0</v>
      </c>
      <c r="Q157" s="219">
        <v>0</v>
      </c>
      <c r="R157" s="219">
        <f>Q157*H157</f>
        <v>0</v>
      </c>
      <c r="S157" s="219">
        <v>0</v>
      </c>
      <c r="T157" s="220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21" t="s">
        <v>129</v>
      </c>
      <c r="AT157" s="221" t="s">
        <v>125</v>
      </c>
      <c r="AU157" s="221" t="s">
        <v>80</v>
      </c>
      <c r="AY157" s="14" t="s">
        <v>122</v>
      </c>
      <c r="BE157" s="222">
        <f>IF(N157="základní",J157,0)</f>
        <v>0</v>
      </c>
      <c r="BF157" s="222">
        <f>IF(N157="snížená",J157,0)</f>
        <v>0</v>
      </c>
      <c r="BG157" s="222">
        <f>IF(N157="zákl. přenesená",J157,0)</f>
        <v>0</v>
      </c>
      <c r="BH157" s="222">
        <f>IF(N157="sníž. přenesená",J157,0)</f>
        <v>0</v>
      </c>
      <c r="BI157" s="222">
        <f>IF(N157="nulová",J157,0)</f>
        <v>0</v>
      </c>
      <c r="BJ157" s="14" t="s">
        <v>78</v>
      </c>
      <c r="BK157" s="222">
        <f>ROUND(I157*H157,2)</f>
        <v>0</v>
      </c>
      <c r="BL157" s="14" t="s">
        <v>129</v>
      </c>
      <c r="BM157" s="221" t="s">
        <v>210</v>
      </c>
    </row>
    <row r="158" s="2" customFormat="1" ht="24.15" customHeight="1">
      <c r="A158" s="35"/>
      <c r="B158" s="36"/>
      <c r="C158" s="209" t="s">
        <v>7</v>
      </c>
      <c r="D158" s="209" t="s">
        <v>125</v>
      </c>
      <c r="E158" s="210" t="s">
        <v>211</v>
      </c>
      <c r="F158" s="211" t="s">
        <v>212</v>
      </c>
      <c r="G158" s="212" t="s">
        <v>209</v>
      </c>
      <c r="H158" s="213">
        <v>210</v>
      </c>
      <c r="I158" s="214"/>
      <c r="J158" s="215">
        <f>ROUND(I158*H158,2)</f>
        <v>0</v>
      </c>
      <c r="K158" s="216"/>
      <c r="L158" s="41"/>
      <c r="M158" s="217" t="s">
        <v>1</v>
      </c>
      <c r="N158" s="218" t="s">
        <v>38</v>
      </c>
      <c r="O158" s="88"/>
      <c r="P158" s="219">
        <f>O158*H158</f>
        <v>0</v>
      </c>
      <c r="Q158" s="219">
        <v>0</v>
      </c>
      <c r="R158" s="219">
        <f>Q158*H158</f>
        <v>0</v>
      </c>
      <c r="S158" s="219">
        <v>0</v>
      </c>
      <c r="T158" s="220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21" t="s">
        <v>129</v>
      </c>
      <c r="AT158" s="221" t="s">
        <v>125</v>
      </c>
      <c r="AU158" s="221" t="s">
        <v>80</v>
      </c>
      <c r="AY158" s="14" t="s">
        <v>122</v>
      </c>
      <c r="BE158" s="222">
        <f>IF(N158="základní",J158,0)</f>
        <v>0</v>
      </c>
      <c r="BF158" s="222">
        <f>IF(N158="snížená",J158,0)</f>
        <v>0</v>
      </c>
      <c r="BG158" s="222">
        <f>IF(N158="zákl. přenesená",J158,0)</f>
        <v>0</v>
      </c>
      <c r="BH158" s="222">
        <f>IF(N158="sníž. přenesená",J158,0)</f>
        <v>0</v>
      </c>
      <c r="BI158" s="222">
        <f>IF(N158="nulová",J158,0)</f>
        <v>0</v>
      </c>
      <c r="BJ158" s="14" t="s">
        <v>78</v>
      </c>
      <c r="BK158" s="222">
        <f>ROUND(I158*H158,2)</f>
        <v>0</v>
      </c>
      <c r="BL158" s="14" t="s">
        <v>129</v>
      </c>
      <c r="BM158" s="221" t="s">
        <v>213</v>
      </c>
    </row>
    <row r="159" s="2" customFormat="1" ht="24.15" customHeight="1">
      <c r="A159" s="35"/>
      <c r="B159" s="36"/>
      <c r="C159" s="209" t="s">
        <v>214</v>
      </c>
      <c r="D159" s="209" t="s">
        <v>125</v>
      </c>
      <c r="E159" s="210" t="s">
        <v>215</v>
      </c>
      <c r="F159" s="211" t="s">
        <v>216</v>
      </c>
      <c r="G159" s="212" t="s">
        <v>209</v>
      </c>
      <c r="H159" s="213">
        <v>13.159000000000001</v>
      </c>
      <c r="I159" s="214"/>
      <c r="J159" s="215">
        <f>ROUND(I159*H159,2)</f>
        <v>0</v>
      </c>
      <c r="K159" s="216"/>
      <c r="L159" s="41"/>
      <c r="M159" s="217" t="s">
        <v>1</v>
      </c>
      <c r="N159" s="218" t="s">
        <v>38</v>
      </c>
      <c r="O159" s="88"/>
      <c r="P159" s="219">
        <f>O159*H159</f>
        <v>0</v>
      </c>
      <c r="Q159" s="219">
        <v>0</v>
      </c>
      <c r="R159" s="219">
        <f>Q159*H159</f>
        <v>0</v>
      </c>
      <c r="S159" s="219">
        <v>0</v>
      </c>
      <c r="T159" s="220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21" t="s">
        <v>129</v>
      </c>
      <c r="AT159" s="221" t="s">
        <v>125</v>
      </c>
      <c r="AU159" s="221" t="s">
        <v>80</v>
      </c>
      <c r="AY159" s="14" t="s">
        <v>122</v>
      </c>
      <c r="BE159" s="222">
        <f>IF(N159="základní",J159,0)</f>
        <v>0</v>
      </c>
      <c r="BF159" s="222">
        <f>IF(N159="snížená",J159,0)</f>
        <v>0</v>
      </c>
      <c r="BG159" s="222">
        <f>IF(N159="zákl. přenesená",J159,0)</f>
        <v>0</v>
      </c>
      <c r="BH159" s="222">
        <f>IF(N159="sníž. přenesená",J159,0)</f>
        <v>0</v>
      </c>
      <c r="BI159" s="222">
        <f>IF(N159="nulová",J159,0)</f>
        <v>0</v>
      </c>
      <c r="BJ159" s="14" t="s">
        <v>78</v>
      </c>
      <c r="BK159" s="222">
        <f>ROUND(I159*H159,2)</f>
        <v>0</v>
      </c>
      <c r="BL159" s="14" t="s">
        <v>129</v>
      </c>
      <c r="BM159" s="221" t="s">
        <v>217</v>
      </c>
    </row>
    <row r="160" s="2" customFormat="1" ht="16.5" customHeight="1">
      <c r="A160" s="35"/>
      <c r="B160" s="36"/>
      <c r="C160" s="209" t="s">
        <v>218</v>
      </c>
      <c r="D160" s="209" t="s">
        <v>125</v>
      </c>
      <c r="E160" s="210" t="s">
        <v>219</v>
      </c>
      <c r="F160" s="211" t="s">
        <v>220</v>
      </c>
      <c r="G160" s="212" t="s">
        <v>209</v>
      </c>
      <c r="H160" s="213">
        <v>0.90000000000000002</v>
      </c>
      <c r="I160" s="214"/>
      <c r="J160" s="215">
        <f>ROUND(I160*H160,2)</f>
        <v>0</v>
      </c>
      <c r="K160" s="216"/>
      <c r="L160" s="41"/>
      <c r="M160" s="217" t="s">
        <v>1</v>
      </c>
      <c r="N160" s="218" t="s">
        <v>38</v>
      </c>
      <c r="O160" s="88"/>
      <c r="P160" s="219">
        <f>O160*H160</f>
        <v>0</v>
      </c>
      <c r="Q160" s="219">
        <v>0</v>
      </c>
      <c r="R160" s="219">
        <f>Q160*H160</f>
        <v>0</v>
      </c>
      <c r="S160" s="219">
        <v>0</v>
      </c>
      <c r="T160" s="220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21" t="s">
        <v>129</v>
      </c>
      <c r="AT160" s="221" t="s">
        <v>125</v>
      </c>
      <c r="AU160" s="221" t="s">
        <v>80</v>
      </c>
      <c r="AY160" s="14" t="s">
        <v>122</v>
      </c>
      <c r="BE160" s="222">
        <f>IF(N160="základní",J160,0)</f>
        <v>0</v>
      </c>
      <c r="BF160" s="222">
        <f>IF(N160="snížená",J160,0)</f>
        <v>0</v>
      </c>
      <c r="BG160" s="222">
        <f>IF(N160="zákl. přenesená",J160,0)</f>
        <v>0</v>
      </c>
      <c r="BH160" s="222">
        <f>IF(N160="sníž. přenesená",J160,0)</f>
        <v>0</v>
      </c>
      <c r="BI160" s="222">
        <f>IF(N160="nulová",J160,0)</f>
        <v>0</v>
      </c>
      <c r="BJ160" s="14" t="s">
        <v>78</v>
      </c>
      <c r="BK160" s="222">
        <f>ROUND(I160*H160,2)</f>
        <v>0</v>
      </c>
      <c r="BL160" s="14" t="s">
        <v>129</v>
      </c>
      <c r="BM160" s="221" t="s">
        <v>221</v>
      </c>
    </row>
    <row r="161" s="12" customFormat="1" ht="25.92" customHeight="1">
      <c r="A161" s="12"/>
      <c r="B161" s="193"/>
      <c r="C161" s="194"/>
      <c r="D161" s="195" t="s">
        <v>72</v>
      </c>
      <c r="E161" s="196" t="s">
        <v>222</v>
      </c>
      <c r="F161" s="196" t="s">
        <v>223</v>
      </c>
      <c r="G161" s="194"/>
      <c r="H161" s="194"/>
      <c r="I161" s="197"/>
      <c r="J161" s="198">
        <f>BK161</f>
        <v>0</v>
      </c>
      <c r="K161" s="194"/>
      <c r="L161" s="199"/>
      <c r="M161" s="200"/>
      <c r="N161" s="201"/>
      <c r="O161" s="201"/>
      <c r="P161" s="202">
        <f>P162+P164+P168+P175+P191+P194+P197+P207+P215+P218+P222+P224+P231</f>
        <v>0</v>
      </c>
      <c r="Q161" s="201"/>
      <c r="R161" s="202">
        <f>R162+R164+R168+R175+R191+R194+R197+R207+R215+R218+R222+R224+R231</f>
        <v>3.3549098799999997</v>
      </c>
      <c r="S161" s="201"/>
      <c r="T161" s="203">
        <f>T162+T164+T168+T175+T191+T194+T197+T207+T215+T218+T222+T224+T231</f>
        <v>0.40540780000000004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4" t="s">
        <v>80</v>
      </c>
      <c r="AT161" s="205" t="s">
        <v>72</v>
      </c>
      <c r="AU161" s="205" t="s">
        <v>73</v>
      </c>
      <c r="AY161" s="204" t="s">
        <v>122</v>
      </c>
      <c r="BK161" s="206">
        <f>BK162+BK164+BK168+BK175+BK191+BK194+BK197+BK207+BK215+BK218+BK222+BK224+BK231</f>
        <v>0</v>
      </c>
    </row>
    <row r="162" s="12" customFormat="1" ht="22.8" customHeight="1">
      <c r="A162" s="12"/>
      <c r="B162" s="193"/>
      <c r="C162" s="194"/>
      <c r="D162" s="195" t="s">
        <v>72</v>
      </c>
      <c r="E162" s="207" t="s">
        <v>224</v>
      </c>
      <c r="F162" s="207" t="s">
        <v>225</v>
      </c>
      <c r="G162" s="194"/>
      <c r="H162" s="194"/>
      <c r="I162" s="197"/>
      <c r="J162" s="208">
        <f>BK162</f>
        <v>0</v>
      </c>
      <c r="K162" s="194"/>
      <c r="L162" s="199"/>
      <c r="M162" s="200"/>
      <c r="N162" s="201"/>
      <c r="O162" s="201"/>
      <c r="P162" s="202">
        <f>P163</f>
        <v>0</v>
      </c>
      <c r="Q162" s="201"/>
      <c r="R162" s="202">
        <f>R163</f>
        <v>0.061380000000000004</v>
      </c>
      <c r="S162" s="201"/>
      <c r="T162" s="203">
        <f>T163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4" t="s">
        <v>80</v>
      </c>
      <c r="AT162" s="205" t="s">
        <v>72</v>
      </c>
      <c r="AU162" s="205" t="s">
        <v>78</v>
      </c>
      <c r="AY162" s="204" t="s">
        <v>122</v>
      </c>
      <c r="BK162" s="206">
        <f>BK163</f>
        <v>0</v>
      </c>
    </row>
    <row r="163" s="2" customFormat="1" ht="24.15" customHeight="1">
      <c r="A163" s="35"/>
      <c r="B163" s="36"/>
      <c r="C163" s="209" t="s">
        <v>226</v>
      </c>
      <c r="D163" s="209" t="s">
        <v>125</v>
      </c>
      <c r="E163" s="210" t="s">
        <v>227</v>
      </c>
      <c r="F163" s="211" t="s">
        <v>228</v>
      </c>
      <c r="G163" s="212" t="s">
        <v>128</v>
      </c>
      <c r="H163" s="213">
        <v>20.460000000000001</v>
      </c>
      <c r="I163" s="214"/>
      <c r="J163" s="215">
        <f>ROUND(I163*H163,2)</f>
        <v>0</v>
      </c>
      <c r="K163" s="216"/>
      <c r="L163" s="41"/>
      <c r="M163" s="217" t="s">
        <v>1</v>
      </c>
      <c r="N163" s="218" t="s">
        <v>38</v>
      </c>
      <c r="O163" s="88"/>
      <c r="P163" s="219">
        <f>O163*H163</f>
        <v>0</v>
      </c>
      <c r="Q163" s="219">
        <v>0.0030000000000000001</v>
      </c>
      <c r="R163" s="219">
        <f>Q163*H163</f>
        <v>0.061380000000000004</v>
      </c>
      <c r="S163" s="219">
        <v>0</v>
      </c>
      <c r="T163" s="220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21" t="s">
        <v>129</v>
      </c>
      <c r="AT163" s="221" t="s">
        <v>125</v>
      </c>
      <c r="AU163" s="221" t="s">
        <v>80</v>
      </c>
      <c r="AY163" s="14" t="s">
        <v>122</v>
      </c>
      <c r="BE163" s="222">
        <f>IF(N163="základní",J163,0)</f>
        <v>0</v>
      </c>
      <c r="BF163" s="222">
        <f>IF(N163="snížená",J163,0)</f>
        <v>0</v>
      </c>
      <c r="BG163" s="222">
        <f>IF(N163="zákl. přenesená",J163,0)</f>
        <v>0</v>
      </c>
      <c r="BH163" s="222">
        <f>IF(N163="sníž. přenesená",J163,0)</f>
        <v>0</v>
      </c>
      <c r="BI163" s="222">
        <f>IF(N163="nulová",J163,0)</f>
        <v>0</v>
      </c>
      <c r="BJ163" s="14" t="s">
        <v>78</v>
      </c>
      <c r="BK163" s="222">
        <f>ROUND(I163*H163,2)</f>
        <v>0</v>
      </c>
      <c r="BL163" s="14" t="s">
        <v>129</v>
      </c>
      <c r="BM163" s="221" t="s">
        <v>229</v>
      </c>
    </row>
    <row r="164" s="12" customFormat="1" ht="22.8" customHeight="1">
      <c r="A164" s="12"/>
      <c r="B164" s="193"/>
      <c r="C164" s="194"/>
      <c r="D164" s="195" t="s">
        <v>72</v>
      </c>
      <c r="E164" s="207" t="s">
        <v>230</v>
      </c>
      <c r="F164" s="207" t="s">
        <v>231</v>
      </c>
      <c r="G164" s="194"/>
      <c r="H164" s="194"/>
      <c r="I164" s="197"/>
      <c r="J164" s="208">
        <f>BK164</f>
        <v>0</v>
      </c>
      <c r="K164" s="194"/>
      <c r="L164" s="199"/>
      <c r="M164" s="200"/>
      <c r="N164" s="201"/>
      <c r="O164" s="201"/>
      <c r="P164" s="202">
        <f>SUM(P165:P167)</f>
        <v>0</v>
      </c>
      <c r="Q164" s="201"/>
      <c r="R164" s="202">
        <f>SUM(R165:R167)</f>
        <v>0.0080700000000000008</v>
      </c>
      <c r="S164" s="201"/>
      <c r="T164" s="203">
        <f>SUM(T165:T167)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04" t="s">
        <v>80</v>
      </c>
      <c r="AT164" s="205" t="s">
        <v>72</v>
      </c>
      <c r="AU164" s="205" t="s">
        <v>78</v>
      </c>
      <c r="AY164" s="204" t="s">
        <v>122</v>
      </c>
      <c r="BK164" s="206">
        <f>SUM(BK165:BK167)</f>
        <v>0</v>
      </c>
    </row>
    <row r="165" s="2" customFormat="1" ht="21.75" customHeight="1">
      <c r="A165" s="35"/>
      <c r="B165" s="36"/>
      <c r="C165" s="209" t="s">
        <v>232</v>
      </c>
      <c r="D165" s="209" t="s">
        <v>125</v>
      </c>
      <c r="E165" s="210" t="s">
        <v>233</v>
      </c>
      <c r="F165" s="211" t="s">
        <v>234</v>
      </c>
      <c r="G165" s="212" t="s">
        <v>147</v>
      </c>
      <c r="H165" s="213">
        <v>7</v>
      </c>
      <c r="I165" s="214"/>
      <c r="J165" s="215">
        <f>ROUND(I165*H165,2)</f>
        <v>0</v>
      </c>
      <c r="K165" s="216"/>
      <c r="L165" s="41"/>
      <c r="M165" s="217" t="s">
        <v>1</v>
      </c>
      <c r="N165" s="218" t="s">
        <v>38</v>
      </c>
      <c r="O165" s="88"/>
      <c r="P165" s="219">
        <f>O165*H165</f>
        <v>0</v>
      </c>
      <c r="Q165" s="219">
        <v>0.00055999999999999995</v>
      </c>
      <c r="R165" s="219">
        <f>Q165*H165</f>
        <v>0.0039199999999999999</v>
      </c>
      <c r="S165" s="219">
        <v>0</v>
      </c>
      <c r="T165" s="220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21" t="s">
        <v>129</v>
      </c>
      <c r="AT165" s="221" t="s">
        <v>125</v>
      </c>
      <c r="AU165" s="221" t="s">
        <v>80</v>
      </c>
      <c r="AY165" s="14" t="s">
        <v>122</v>
      </c>
      <c r="BE165" s="222">
        <f>IF(N165="základní",J165,0)</f>
        <v>0</v>
      </c>
      <c r="BF165" s="222">
        <f>IF(N165="snížená",J165,0)</f>
        <v>0</v>
      </c>
      <c r="BG165" s="222">
        <f>IF(N165="zákl. přenesená",J165,0)</f>
        <v>0</v>
      </c>
      <c r="BH165" s="222">
        <f>IF(N165="sníž. přenesená",J165,0)</f>
        <v>0</v>
      </c>
      <c r="BI165" s="222">
        <f>IF(N165="nulová",J165,0)</f>
        <v>0</v>
      </c>
      <c r="BJ165" s="14" t="s">
        <v>78</v>
      </c>
      <c r="BK165" s="222">
        <f>ROUND(I165*H165,2)</f>
        <v>0</v>
      </c>
      <c r="BL165" s="14" t="s">
        <v>129</v>
      </c>
      <c r="BM165" s="221" t="s">
        <v>235</v>
      </c>
    </row>
    <row r="166" s="2" customFormat="1" ht="21.75" customHeight="1">
      <c r="A166" s="35"/>
      <c r="B166" s="36"/>
      <c r="C166" s="209" t="s">
        <v>236</v>
      </c>
      <c r="D166" s="209" t="s">
        <v>125</v>
      </c>
      <c r="E166" s="210" t="s">
        <v>237</v>
      </c>
      <c r="F166" s="211" t="s">
        <v>238</v>
      </c>
      <c r="G166" s="212" t="s">
        <v>147</v>
      </c>
      <c r="H166" s="213">
        <v>5</v>
      </c>
      <c r="I166" s="214"/>
      <c r="J166" s="215">
        <f>ROUND(I166*H166,2)</f>
        <v>0</v>
      </c>
      <c r="K166" s="216"/>
      <c r="L166" s="41"/>
      <c r="M166" s="217" t="s">
        <v>1</v>
      </c>
      <c r="N166" s="218" t="s">
        <v>38</v>
      </c>
      <c r="O166" s="88"/>
      <c r="P166" s="219">
        <f>O166*H166</f>
        <v>0</v>
      </c>
      <c r="Q166" s="219">
        <v>0.00083000000000000001</v>
      </c>
      <c r="R166" s="219">
        <f>Q166*H166</f>
        <v>0.00415</v>
      </c>
      <c r="S166" s="219">
        <v>0</v>
      </c>
      <c r="T166" s="220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21" t="s">
        <v>129</v>
      </c>
      <c r="AT166" s="221" t="s">
        <v>125</v>
      </c>
      <c r="AU166" s="221" t="s">
        <v>80</v>
      </c>
      <c r="AY166" s="14" t="s">
        <v>122</v>
      </c>
      <c r="BE166" s="222">
        <f>IF(N166="základní",J166,0)</f>
        <v>0</v>
      </c>
      <c r="BF166" s="222">
        <f>IF(N166="snížená",J166,0)</f>
        <v>0</v>
      </c>
      <c r="BG166" s="222">
        <f>IF(N166="zákl. přenesená",J166,0)</f>
        <v>0</v>
      </c>
      <c r="BH166" s="222">
        <f>IF(N166="sníž. přenesená",J166,0)</f>
        <v>0</v>
      </c>
      <c r="BI166" s="222">
        <f>IF(N166="nulová",J166,0)</f>
        <v>0</v>
      </c>
      <c r="BJ166" s="14" t="s">
        <v>78</v>
      </c>
      <c r="BK166" s="222">
        <f>ROUND(I166*H166,2)</f>
        <v>0</v>
      </c>
      <c r="BL166" s="14" t="s">
        <v>129</v>
      </c>
      <c r="BM166" s="221" t="s">
        <v>239</v>
      </c>
    </row>
    <row r="167" s="2" customFormat="1" ht="21.75" customHeight="1">
      <c r="A167" s="35"/>
      <c r="B167" s="36"/>
      <c r="C167" s="209" t="s">
        <v>240</v>
      </c>
      <c r="D167" s="209" t="s">
        <v>125</v>
      </c>
      <c r="E167" s="210" t="s">
        <v>241</v>
      </c>
      <c r="F167" s="211" t="s">
        <v>242</v>
      </c>
      <c r="G167" s="212" t="s">
        <v>147</v>
      </c>
      <c r="H167" s="213">
        <v>12</v>
      </c>
      <c r="I167" s="214"/>
      <c r="J167" s="215">
        <f>ROUND(I167*H167,2)</f>
        <v>0</v>
      </c>
      <c r="K167" s="216"/>
      <c r="L167" s="41"/>
      <c r="M167" s="217" t="s">
        <v>1</v>
      </c>
      <c r="N167" s="218" t="s">
        <v>38</v>
      </c>
      <c r="O167" s="88"/>
      <c r="P167" s="219">
        <f>O167*H167</f>
        <v>0</v>
      </c>
      <c r="Q167" s="219">
        <v>0</v>
      </c>
      <c r="R167" s="219">
        <f>Q167*H167</f>
        <v>0</v>
      </c>
      <c r="S167" s="219">
        <v>0</v>
      </c>
      <c r="T167" s="220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21" t="s">
        <v>129</v>
      </c>
      <c r="AT167" s="221" t="s">
        <v>125</v>
      </c>
      <c r="AU167" s="221" t="s">
        <v>80</v>
      </c>
      <c r="AY167" s="14" t="s">
        <v>122</v>
      </c>
      <c r="BE167" s="222">
        <f>IF(N167="základní",J167,0)</f>
        <v>0</v>
      </c>
      <c r="BF167" s="222">
        <f>IF(N167="snížená",J167,0)</f>
        <v>0</v>
      </c>
      <c r="BG167" s="222">
        <f>IF(N167="zákl. přenesená",J167,0)</f>
        <v>0</v>
      </c>
      <c r="BH167" s="222">
        <f>IF(N167="sníž. přenesená",J167,0)</f>
        <v>0</v>
      </c>
      <c r="BI167" s="222">
        <f>IF(N167="nulová",J167,0)</f>
        <v>0</v>
      </c>
      <c r="BJ167" s="14" t="s">
        <v>78</v>
      </c>
      <c r="BK167" s="222">
        <f>ROUND(I167*H167,2)</f>
        <v>0</v>
      </c>
      <c r="BL167" s="14" t="s">
        <v>129</v>
      </c>
      <c r="BM167" s="221" t="s">
        <v>243</v>
      </c>
    </row>
    <row r="168" s="12" customFormat="1" ht="22.8" customHeight="1">
      <c r="A168" s="12"/>
      <c r="B168" s="193"/>
      <c r="C168" s="194"/>
      <c r="D168" s="195" t="s">
        <v>72</v>
      </c>
      <c r="E168" s="207" t="s">
        <v>244</v>
      </c>
      <c r="F168" s="207" t="s">
        <v>245</v>
      </c>
      <c r="G168" s="194"/>
      <c r="H168" s="194"/>
      <c r="I168" s="197"/>
      <c r="J168" s="208">
        <f>BK168</f>
        <v>0</v>
      </c>
      <c r="K168" s="194"/>
      <c r="L168" s="199"/>
      <c r="M168" s="200"/>
      <c r="N168" s="201"/>
      <c r="O168" s="201"/>
      <c r="P168" s="202">
        <f>SUM(P169:P174)</f>
        <v>0</v>
      </c>
      <c r="Q168" s="201"/>
      <c r="R168" s="202">
        <f>SUM(R169:R174)</f>
        <v>0.029160000000000002</v>
      </c>
      <c r="S168" s="201"/>
      <c r="T168" s="203">
        <f>SUM(T169:T174)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04" t="s">
        <v>80</v>
      </c>
      <c r="AT168" s="205" t="s">
        <v>72</v>
      </c>
      <c r="AU168" s="205" t="s">
        <v>78</v>
      </c>
      <c r="AY168" s="204" t="s">
        <v>122</v>
      </c>
      <c r="BK168" s="206">
        <f>SUM(BK169:BK174)</f>
        <v>0</v>
      </c>
    </row>
    <row r="169" s="2" customFormat="1" ht="24.15" customHeight="1">
      <c r="A169" s="35"/>
      <c r="B169" s="36"/>
      <c r="C169" s="209" t="s">
        <v>246</v>
      </c>
      <c r="D169" s="209" t="s">
        <v>125</v>
      </c>
      <c r="E169" s="210" t="s">
        <v>247</v>
      </c>
      <c r="F169" s="211" t="s">
        <v>248</v>
      </c>
      <c r="G169" s="212" t="s">
        <v>147</v>
      </c>
      <c r="H169" s="213">
        <v>24</v>
      </c>
      <c r="I169" s="214"/>
      <c r="J169" s="215">
        <f>ROUND(I169*H169,2)</f>
        <v>0</v>
      </c>
      <c r="K169" s="216"/>
      <c r="L169" s="41"/>
      <c r="M169" s="217" t="s">
        <v>1</v>
      </c>
      <c r="N169" s="218" t="s">
        <v>38</v>
      </c>
      <c r="O169" s="88"/>
      <c r="P169" s="219">
        <f>O169*H169</f>
        <v>0</v>
      </c>
      <c r="Q169" s="219">
        <v>0.00066</v>
      </c>
      <c r="R169" s="219">
        <f>Q169*H169</f>
        <v>0.01584</v>
      </c>
      <c r="S169" s="219">
        <v>0</v>
      </c>
      <c r="T169" s="220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21" t="s">
        <v>129</v>
      </c>
      <c r="AT169" s="221" t="s">
        <v>125</v>
      </c>
      <c r="AU169" s="221" t="s">
        <v>80</v>
      </c>
      <c r="AY169" s="14" t="s">
        <v>122</v>
      </c>
      <c r="BE169" s="222">
        <f>IF(N169="základní",J169,0)</f>
        <v>0</v>
      </c>
      <c r="BF169" s="222">
        <f>IF(N169="snížená",J169,0)</f>
        <v>0</v>
      </c>
      <c r="BG169" s="222">
        <f>IF(N169="zákl. přenesená",J169,0)</f>
        <v>0</v>
      </c>
      <c r="BH169" s="222">
        <f>IF(N169="sníž. přenesená",J169,0)</f>
        <v>0</v>
      </c>
      <c r="BI169" s="222">
        <f>IF(N169="nulová",J169,0)</f>
        <v>0</v>
      </c>
      <c r="BJ169" s="14" t="s">
        <v>78</v>
      </c>
      <c r="BK169" s="222">
        <f>ROUND(I169*H169,2)</f>
        <v>0</v>
      </c>
      <c r="BL169" s="14" t="s">
        <v>129</v>
      </c>
      <c r="BM169" s="221" t="s">
        <v>249</v>
      </c>
    </row>
    <row r="170" s="2" customFormat="1" ht="33" customHeight="1">
      <c r="A170" s="35"/>
      <c r="B170" s="36"/>
      <c r="C170" s="209" t="s">
        <v>250</v>
      </c>
      <c r="D170" s="209" t="s">
        <v>125</v>
      </c>
      <c r="E170" s="210" t="s">
        <v>251</v>
      </c>
      <c r="F170" s="211" t="s">
        <v>252</v>
      </c>
      <c r="G170" s="212" t="s">
        <v>147</v>
      </c>
      <c r="H170" s="213">
        <v>24</v>
      </c>
      <c r="I170" s="214"/>
      <c r="J170" s="215">
        <f>ROUND(I170*H170,2)</f>
        <v>0</v>
      </c>
      <c r="K170" s="216"/>
      <c r="L170" s="41"/>
      <c r="M170" s="217" t="s">
        <v>1</v>
      </c>
      <c r="N170" s="218" t="s">
        <v>38</v>
      </c>
      <c r="O170" s="88"/>
      <c r="P170" s="219">
        <f>O170*H170</f>
        <v>0</v>
      </c>
      <c r="Q170" s="219">
        <v>5.0000000000000002E-05</v>
      </c>
      <c r="R170" s="219">
        <f>Q170*H170</f>
        <v>0.0012000000000000001</v>
      </c>
      <c r="S170" s="219">
        <v>0</v>
      </c>
      <c r="T170" s="220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21" t="s">
        <v>129</v>
      </c>
      <c r="AT170" s="221" t="s">
        <v>125</v>
      </c>
      <c r="AU170" s="221" t="s">
        <v>80</v>
      </c>
      <c r="AY170" s="14" t="s">
        <v>122</v>
      </c>
      <c r="BE170" s="222">
        <f>IF(N170="základní",J170,0)</f>
        <v>0</v>
      </c>
      <c r="BF170" s="222">
        <f>IF(N170="snížená",J170,0)</f>
        <v>0</v>
      </c>
      <c r="BG170" s="222">
        <f>IF(N170="zákl. přenesená",J170,0)</f>
        <v>0</v>
      </c>
      <c r="BH170" s="222">
        <f>IF(N170="sníž. přenesená",J170,0)</f>
        <v>0</v>
      </c>
      <c r="BI170" s="222">
        <f>IF(N170="nulová",J170,0)</f>
        <v>0</v>
      </c>
      <c r="BJ170" s="14" t="s">
        <v>78</v>
      </c>
      <c r="BK170" s="222">
        <f>ROUND(I170*H170,2)</f>
        <v>0</v>
      </c>
      <c r="BL170" s="14" t="s">
        <v>129</v>
      </c>
      <c r="BM170" s="221" t="s">
        <v>253</v>
      </c>
    </row>
    <row r="171" s="2" customFormat="1" ht="24.15" customHeight="1">
      <c r="A171" s="35"/>
      <c r="B171" s="36"/>
      <c r="C171" s="209" t="s">
        <v>254</v>
      </c>
      <c r="D171" s="209" t="s">
        <v>125</v>
      </c>
      <c r="E171" s="210" t="s">
        <v>255</v>
      </c>
      <c r="F171" s="211" t="s">
        <v>256</v>
      </c>
      <c r="G171" s="212" t="s">
        <v>202</v>
      </c>
      <c r="H171" s="213">
        <v>4</v>
      </c>
      <c r="I171" s="214"/>
      <c r="J171" s="215">
        <f>ROUND(I171*H171,2)</f>
        <v>0</v>
      </c>
      <c r="K171" s="216"/>
      <c r="L171" s="41"/>
      <c r="M171" s="217" t="s">
        <v>1</v>
      </c>
      <c r="N171" s="218" t="s">
        <v>38</v>
      </c>
      <c r="O171" s="88"/>
      <c r="P171" s="219">
        <f>O171*H171</f>
        <v>0</v>
      </c>
      <c r="Q171" s="219">
        <v>0.00056999999999999998</v>
      </c>
      <c r="R171" s="219">
        <f>Q171*H171</f>
        <v>0.0022799999999999999</v>
      </c>
      <c r="S171" s="219">
        <v>0</v>
      </c>
      <c r="T171" s="220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21" t="s">
        <v>129</v>
      </c>
      <c r="AT171" s="221" t="s">
        <v>125</v>
      </c>
      <c r="AU171" s="221" t="s">
        <v>80</v>
      </c>
      <c r="AY171" s="14" t="s">
        <v>122</v>
      </c>
      <c r="BE171" s="222">
        <f>IF(N171="základní",J171,0)</f>
        <v>0</v>
      </c>
      <c r="BF171" s="222">
        <f>IF(N171="snížená",J171,0)</f>
        <v>0</v>
      </c>
      <c r="BG171" s="222">
        <f>IF(N171="zákl. přenesená",J171,0)</f>
        <v>0</v>
      </c>
      <c r="BH171" s="222">
        <f>IF(N171="sníž. přenesená",J171,0)</f>
        <v>0</v>
      </c>
      <c r="BI171" s="222">
        <f>IF(N171="nulová",J171,0)</f>
        <v>0</v>
      </c>
      <c r="BJ171" s="14" t="s">
        <v>78</v>
      </c>
      <c r="BK171" s="222">
        <f>ROUND(I171*H171,2)</f>
        <v>0</v>
      </c>
      <c r="BL171" s="14" t="s">
        <v>129</v>
      </c>
      <c r="BM171" s="221" t="s">
        <v>257</v>
      </c>
    </row>
    <row r="172" s="2" customFormat="1" ht="24.15" customHeight="1">
      <c r="A172" s="35"/>
      <c r="B172" s="36"/>
      <c r="C172" s="209" t="s">
        <v>258</v>
      </c>
      <c r="D172" s="209" t="s">
        <v>125</v>
      </c>
      <c r="E172" s="210" t="s">
        <v>259</v>
      </c>
      <c r="F172" s="211" t="s">
        <v>260</v>
      </c>
      <c r="G172" s="212" t="s">
        <v>147</v>
      </c>
      <c r="H172" s="213">
        <v>24</v>
      </c>
      <c r="I172" s="214"/>
      <c r="J172" s="215">
        <f>ROUND(I172*H172,2)</f>
        <v>0</v>
      </c>
      <c r="K172" s="216"/>
      <c r="L172" s="41"/>
      <c r="M172" s="217" t="s">
        <v>1</v>
      </c>
      <c r="N172" s="218" t="s">
        <v>38</v>
      </c>
      <c r="O172" s="88"/>
      <c r="P172" s="219">
        <f>O172*H172</f>
        <v>0</v>
      </c>
      <c r="Q172" s="219">
        <v>0.00040000000000000002</v>
      </c>
      <c r="R172" s="219">
        <f>Q172*H172</f>
        <v>0.0096000000000000009</v>
      </c>
      <c r="S172" s="219">
        <v>0</v>
      </c>
      <c r="T172" s="220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21" t="s">
        <v>129</v>
      </c>
      <c r="AT172" s="221" t="s">
        <v>125</v>
      </c>
      <c r="AU172" s="221" t="s">
        <v>80</v>
      </c>
      <c r="AY172" s="14" t="s">
        <v>122</v>
      </c>
      <c r="BE172" s="222">
        <f>IF(N172="základní",J172,0)</f>
        <v>0</v>
      </c>
      <c r="BF172" s="222">
        <f>IF(N172="snížená",J172,0)</f>
        <v>0</v>
      </c>
      <c r="BG172" s="222">
        <f>IF(N172="zákl. přenesená",J172,0)</f>
        <v>0</v>
      </c>
      <c r="BH172" s="222">
        <f>IF(N172="sníž. přenesená",J172,0)</f>
        <v>0</v>
      </c>
      <c r="BI172" s="222">
        <f>IF(N172="nulová",J172,0)</f>
        <v>0</v>
      </c>
      <c r="BJ172" s="14" t="s">
        <v>78</v>
      </c>
      <c r="BK172" s="222">
        <f>ROUND(I172*H172,2)</f>
        <v>0</v>
      </c>
      <c r="BL172" s="14" t="s">
        <v>129</v>
      </c>
      <c r="BM172" s="221" t="s">
        <v>261</v>
      </c>
    </row>
    <row r="173" s="2" customFormat="1" ht="21.75" customHeight="1">
      <c r="A173" s="35"/>
      <c r="B173" s="36"/>
      <c r="C173" s="209" t="s">
        <v>262</v>
      </c>
      <c r="D173" s="209" t="s">
        <v>125</v>
      </c>
      <c r="E173" s="210" t="s">
        <v>263</v>
      </c>
      <c r="F173" s="211" t="s">
        <v>264</v>
      </c>
      <c r="G173" s="212" t="s">
        <v>147</v>
      </c>
      <c r="H173" s="213">
        <v>24</v>
      </c>
      <c r="I173" s="214"/>
      <c r="J173" s="215">
        <f>ROUND(I173*H173,2)</f>
        <v>0</v>
      </c>
      <c r="K173" s="216"/>
      <c r="L173" s="41"/>
      <c r="M173" s="217" t="s">
        <v>1</v>
      </c>
      <c r="N173" s="218" t="s">
        <v>38</v>
      </c>
      <c r="O173" s="88"/>
      <c r="P173" s="219">
        <f>O173*H173</f>
        <v>0</v>
      </c>
      <c r="Q173" s="219">
        <v>1.0000000000000001E-05</v>
      </c>
      <c r="R173" s="219">
        <f>Q173*H173</f>
        <v>0.00024000000000000003</v>
      </c>
      <c r="S173" s="219">
        <v>0</v>
      </c>
      <c r="T173" s="220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21" t="s">
        <v>129</v>
      </c>
      <c r="AT173" s="221" t="s">
        <v>125</v>
      </c>
      <c r="AU173" s="221" t="s">
        <v>80</v>
      </c>
      <c r="AY173" s="14" t="s">
        <v>122</v>
      </c>
      <c r="BE173" s="222">
        <f>IF(N173="základní",J173,0)</f>
        <v>0</v>
      </c>
      <c r="BF173" s="222">
        <f>IF(N173="snížená",J173,0)</f>
        <v>0</v>
      </c>
      <c r="BG173" s="222">
        <f>IF(N173="zákl. přenesená",J173,0)</f>
        <v>0</v>
      </c>
      <c r="BH173" s="222">
        <f>IF(N173="sníž. přenesená",J173,0)</f>
        <v>0</v>
      </c>
      <c r="BI173" s="222">
        <f>IF(N173="nulová",J173,0)</f>
        <v>0</v>
      </c>
      <c r="BJ173" s="14" t="s">
        <v>78</v>
      </c>
      <c r="BK173" s="222">
        <f>ROUND(I173*H173,2)</f>
        <v>0</v>
      </c>
      <c r="BL173" s="14" t="s">
        <v>129</v>
      </c>
      <c r="BM173" s="221" t="s">
        <v>265</v>
      </c>
    </row>
    <row r="174" s="2" customFormat="1" ht="24.15" customHeight="1">
      <c r="A174" s="35"/>
      <c r="B174" s="36"/>
      <c r="C174" s="209" t="s">
        <v>266</v>
      </c>
      <c r="D174" s="209" t="s">
        <v>125</v>
      </c>
      <c r="E174" s="210" t="s">
        <v>267</v>
      </c>
      <c r="F174" s="211" t="s">
        <v>268</v>
      </c>
      <c r="G174" s="212" t="s">
        <v>209</v>
      </c>
      <c r="H174" s="213">
        <v>0.029000000000000001</v>
      </c>
      <c r="I174" s="214"/>
      <c r="J174" s="215">
        <f>ROUND(I174*H174,2)</f>
        <v>0</v>
      </c>
      <c r="K174" s="216"/>
      <c r="L174" s="41"/>
      <c r="M174" s="217" t="s">
        <v>1</v>
      </c>
      <c r="N174" s="218" t="s">
        <v>38</v>
      </c>
      <c r="O174" s="88"/>
      <c r="P174" s="219">
        <f>O174*H174</f>
        <v>0</v>
      </c>
      <c r="Q174" s="219">
        <v>0</v>
      </c>
      <c r="R174" s="219">
        <f>Q174*H174</f>
        <v>0</v>
      </c>
      <c r="S174" s="219">
        <v>0</v>
      </c>
      <c r="T174" s="220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21" t="s">
        <v>129</v>
      </c>
      <c r="AT174" s="221" t="s">
        <v>125</v>
      </c>
      <c r="AU174" s="221" t="s">
        <v>80</v>
      </c>
      <c r="AY174" s="14" t="s">
        <v>122</v>
      </c>
      <c r="BE174" s="222">
        <f>IF(N174="základní",J174,0)</f>
        <v>0</v>
      </c>
      <c r="BF174" s="222">
        <f>IF(N174="snížená",J174,0)</f>
        <v>0</v>
      </c>
      <c r="BG174" s="222">
        <f>IF(N174="zákl. přenesená",J174,0)</f>
        <v>0</v>
      </c>
      <c r="BH174" s="222">
        <f>IF(N174="sníž. přenesená",J174,0)</f>
        <v>0</v>
      </c>
      <c r="BI174" s="222">
        <f>IF(N174="nulová",J174,0)</f>
        <v>0</v>
      </c>
      <c r="BJ174" s="14" t="s">
        <v>78</v>
      </c>
      <c r="BK174" s="222">
        <f>ROUND(I174*H174,2)</f>
        <v>0</v>
      </c>
      <c r="BL174" s="14" t="s">
        <v>129</v>
      </c>
      <c r="BM174" s="221" t="s">
        <v>269</v>
      </c>
    </row>
    <row r="175" s="12" customFormat="1" ht="22.8" customHeight="1">
      <c r="A175" s="12"/>
      <c r="B175" s="193"/>
      <c r="C175" s="194"/>
      <c r="D175" s="195" t="s">
        <v>72</v>
      </c>
      <c r="E175" s="207" t="s">
        <v>270</v>
      </c>
      <c r="F175" s="207" t="s">
        <v>271</v>
      </c>
      <c r="G175" s="194"/>
      <c r="H175" s="194"/>
      <c r="I175" s="197"/>
      <c r="J175" s="208">
        <f>BK175</f>
        <v>0</v>
      </c>
      <c r="K175" s="194"/>
      <c r="L175" s="199"/>
      <c r="M175" s="200"/>
      <c r="N175" s="201"/>
      <c r="O175" s="201"/>
      <c r="P175" s="202">
        <f>SUM(P176:P190)</f>
        <v>0</v>
      </c>
      <c r="Q175" s="201"/>
      <c r="R175" s="202">
        <f>SUM(R176:R190)</f>
        <v>0.17050000000000001</v>
      </c>
      <c r="S175" s="201"/>
      <c r="T175" s="203">
        <f>SUM(T176:T190)</f>
        <v>0.21596000000000001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04" t="s">
        <v>80</v>
      </c>
      <c r="AT175" s="205" t="s">
        <v>72</v>
      </c>
      <c r="AU175" s="205" t="s">
        <v>78</v>
      </c>
      <c r="AY175" s="204" t="s">
        <v>122</v>
      </c>
      <c r="BK175" s="206">
        <f>SUM(BK176:BK190)</f>
        <v>0</v>
      </c>
    </row>
    <row r="176" s="2" customFormat="1" ht="16.5" customHeight="1">
      <c r="A176" s="35"/>
      <c r="B176" s="36"/>
      <c r="C176" s="209" t="s">
        <v>272</v>
      </c>
      <c r="D176" s="209" t="s">
        <v>125</v>
      </c>
      <c r="E176" s="210" t="s">
        <v>273</v>
      </c>
      <c r="F176" s="211" t="s">
        <v>274</v>
      </c>
      <c r="G176" s="212" t="s">
        <v>275</v>
      </c>
      <c r="H176" s="213">
        <v>6</v>
      </c>
      <c r="I176" s="214"/>
      <c r="J176" s="215">
        <f>ROUND(I176*H176,2)</f>
        <v>0</v>
      </c>
      <c r="K176" s="216"/>
      <c r="L176" s="41"/>
      <c r="M176" s="217" t="s">
        <v>1</v>
      </c>
      <c r="N176" s="218" t="s">
        <v>38</v>
      </c>
      <c r="O176" s="88"/>
      <c r="P176" s="219">
        <f>O176*H176</f>
        <v>0</v>
      </c>
      <c r="Q176" s="219">
        <v>0</v>
      </c>
      <c r="R176" s="219">
        <f>Q176*H176</f>
        <v>0</v>
      </c>
      <c r="S176" s="219">
        <v>0.01933</v>
      </c>
      <c r="T176" s="220">
        <f>S176*H176</f>
        <v>0.11598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21" t="s">
        <v>129</v>
      </c>
      <c r="AT176" s="221" t="s">
        <v>125</v>
      </c>
      <c r="AU176" s="221" t="s">
        <v>80</v>
      </c>
      <c r="AY176" s="14" t="s">
        <v>122</v>
      </c>
      <c r="BE176" s="222">
        <f>IF(N176="základní",J176,0)</f>
        <v>0</v>
      </c>
      <c r="BF176" s="222">
        <f>IF(N176="snížená",J176,0)</f>
        <v>0</v>
      </c>
      <c r="BG176" s="222">
        <f>IF(N176="zákl. přenesená",J176,0)</f>
        <v>0</v>
      </c>
      <c r="BH176" s="222">
        <f>IF(N176="sníž. přenesená",J176,0)</f>
        <v>0</v>
      </c>
      <c r="BI176" s="222">
        <f>IF(N176="nulová",J176,0)</f>
        <v>0</v>
      </c>
      <c r="BJ176" s="14" t="s">
        <v>78</v>
      </c>
      <c r="BK176" s="222">
        <f>ROUND(I176*H176,2)</f>
        <v>0</v>
      </c>
      <c r="BL176" s="14" t="s">
        <v>129</v>
      </c>
      <c r="BM176" s="221" t="s">
        <v>276</v>
      </c>
    </row>
    <row r="177" s="2" customFormat="1" ht="24.15" customHeight="1">
      <c r="A177" s="35"/>
      <c r="B177" s="36"/>
      <c r="C177" s="209" t="s">
        <v>277</v>
      </c>
      <c r="D177" s="209" t="s">
        <v>125</v>
      </c>
      <c r="E177" s="210" t="s">
        <v>278</v>
      </c>
      <c r="F177" s="211" t="s">
        <v>279</v>
      </c>
      <c r="G177" s="212" t="s">
        <v>275</v>
      </c>
      <c r="H177" s="213">
        <v>4</v>
      </c>
      <c r="I177" s="214"/>
      <c r="J177" s="215">
        <f>ROUND(I177*H177,2)</f>
        <v>0</v>
      </c>
      <c r="K177" s="216"/>
      <c r="L177" s="41"/>
      <c r="M177" s="217" t="s">
        <v>1</v>
      </c>
      <c r="N177" s="218" t="s">
        <v>38</v>
      </c>
      <c r="O177" s="88"/>
      <c r="P177" s="219">
        <f>O177*H177</f>
        <v>0</v>
      </c>
      <c r="Q177" s="219">
        <v>0.014760000000000001</v>
      </c>
      <c r="R177" s="219">
        <f>Q177*H177</f>
        <v>0.059040000000000002</v>
      </c>
      <c r="S177" s="219">
        <v>0</v>
      </c>
      <c r="T177" s="220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21" t="s">
        <v>129</v>
      </c>
      <c r="AT177" s="221" t="s">
        <v>125</v>
      </c>
      <c r="AU177" s="221" t="s">
        <v>80</v>
      </c>
      <c r="AY177" s="14" t="s">
        <v>122</v>
      </c>
      <c r="BE177" s="222">
        <f>IF(N177="základní",J177,0)</f>
        <v>0</v>
      </c>
      <c r="BF177" s="222">
        <f>IF(N177="snížená",J177,0)</f>
        <v>0</v>
      </c>
      <c r="BG177" s="222">
        <f>IF(N177="zákl. přenesená",J177,0)</f>
        <v>0</v>
      </c>
      <c r="BH177" s="222">
        <f>IF(N177="sníž. přenesená",J177,0)</f>
        <v>0</v>
      </c>
      <c r="BI177" s="222">
        <f>IF(N177="nulová",J177,0)</f>
        <v>0</v>
      </c>
      <c r="BJ177" s="14" t="s">
        <v>78</v>
      </c>
      <c r="BK177" s="222">
        <f>ROUND(I177*H177,2)</f>
        <v>0</v>
      </c>
      <c r="BL177" s="14" t="s">
        <v>129</v>
      </c>
      <c r="BM177" s="221" t="s">
        <v>280</v>
      </c>
    </row>
    <row r="178" s="2" customFormat="1" ht="21.75" customHeight="1">
      <c r="A178" s="35"/>
      <c r="B178" s="36"/>
      <c r="C178" s="209" t="s">
        <v>281</v>
      </c>
      <c r="D178" s="209" t="s">
        <v>125</v>
      </c>
      <c r="E178" s="210" t="s">
        <v>282</v>
      </c>
      <c r="F178" s="211" t="s">
        <v>283</v>
      </c>
      <c r="G178" s="212" t="s">
        <v>275</v>
      </c>
      <c r="H178" s="213">
        <v>2</v>
      </c>
      <c r="I178" s="214"/>
      <c r="J178" s="215">
        <f>ROUND(I178*H178,2)</f>
        <v>0</v>
      </c>
      <c r="K178" s="216"/>
      <c r="L178" s="41"/>
      <c r="M178" s="217" t="s">
        <v>1</v>
      </c>
      <c r="N178" s="218" t="s">
        <v>38</v>
      </c>
      <c r="O178" s="88"/>
      <c r="P178" s="219">
        <f>O178*H178</f>
        <v>0</v>
      </c>
      <c r="Q178" s="219">
        <v>0.01149</v>
      </c>
      <c r="R178" s="219">
        <f>Q178*H178</f>
        <v>0.02298</v>
      </c>
      <c r="S178" s="219">
        <v>0</v>
      </c>
      <c r="T178" s="220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21" t="s">
        <v>129</v>
      </c>
      <c r="AT178" s="221" t="s">
        <v>125</v>
      </c>
      <c r="AU178" s="221" t="s">
        <v>80</v>
      </c>
      <c r="AY178" s="14" t="s">
        <v>122</v>
      </c>
      <c r="BE178" s="222">
        <f>IF(N178="základní",J178,0)</f>
        <v>0</v>
      </c>
      <c r="BF178" s="222">
        <f>IF(N178="snížená",J178,0)</f>
        <v>0</v>
      </c>
      <c r="BG178" s="222">
        <f>IF(N178="zákl. přenesená",J178,0)</f>
        <v>0</v>
      </c>
      <c r="BH178" s="222">
        <f>IF(N178="sníž. přenesená",J178,0)</f>
        <v>0</v>
      </c>
      <c r="BI178" s="222">
        <f>IF(N178="nulová",J178,0)</f>
        <v>0</v>
      </c>
      <c r="BJ178" s="14" t="s">
        <v>78</v>
      </c>
      <c r="BK178" s="222">
        <f>ROUND(I178*H178,2)</f>
        <v>0</v>
      </c>
      <c r="BL178" s="14" t="s">
        <v>129</v>
      </c>
      <c r="BM178" s="221" t="s">
        <v>284</v>
      </c>
    </row>
    <row r="179" s="2" customFormat="1" ht="24.15" customHeight="1">
      <c r="A179" s="35"/>
      <c r="B179" s="36"/>
      <c r="C179" s="209" t="s">
        <v>285</v>
      </c>
      <c r="D179" s="209" t="s">
        <v>125</v>
      </c>
      <c r="E179" s="210" t="s">
        <v>286</v>
      </c>
      <c r="F179" s="211" t="s">
        <v>287</v>
      </c>
      <c r="G179" s="212" t="s">
        <v>275</v>
      </c>
      <c r="H179" s="213">
        <v>2</v>
      </c>
      <c r="I179" s="214"/>
      <c r="J179" s="215">
        <f>ROUND(I179*H179,2)</f>
        <v>0</v>
      </c>
      <c r="K179" s="216"/>
      <c r="L179" s="41"/>
      <c r="M179" s="217" t="s">
        <v>1</v>
      </c>
      <c r="N179" s="218" t="s">
        <v>38</v>
      </c>
      <c r="O179" s="88"/>
      <c r="P179" s="219">
        <f>O179*H179</f>
        <v>0</v>
      </c>
      <c r="Q179" s="219">
        <v>0</v>
      </c>
      <c r="R179" s="219">
        <f>Q179*H179</f>
        <v>0</v>
      </c>
      <c r="S179" s="219">
        <v>0.01107</v>
      </c>
      <c r="T179" s="220">
        <f>S179*H179</f>
        <v>0.02214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21" t="s">
        <v>129</v>
      </c>
      <c r="AT179" s="221" t="s">
        <v>125</v>
      </c>
      <c r="AU179" s="221" t="s">
        <v>80</v>
      </c>
      <c r="AY179" s="14" t="s">
        <v>122</v>
      </c>
      <c r="BE179" s="222">
        <f>IF(N179="základní",J179,0)</f>
        <v>0</v>
      </c>
      <c r="BF179" s="222">
        <f>IF(N179="snížená",J179,0)</f>
        <v>0</v>
      </c>
      <c r="BG179" s="222">
        <f>IF(N179="zákl. přenesená",J179,0)</f>
        <v>0</v>
      </c>
      <c r="BH179" s="222">
        <f>IF(N179="sníž. přenesená",J179,0)</f>
        <v>0</v>
      </c>
      <c r="BI179" s="222">
        <f>IF(N179="nulová",J179,0)</f>
        <v>0</v>
      </c>
      <c r="BJ179" s="14" t="s">
        <v>78</v>
      </c>
      <c r="BK179" s="222">
        <f>ROUND(I179*H179,2)</f>
        <v>0</v>
      </c>
      <c r="BL179" s="14" t="s">
        <v>129</v>
      </c>
      <c r="BM179" s="221" t="s">
        <v>288</v>
      </c>
    </row>
    <row r="180" s="2" customFormat="1" ht="16.5" customHeight="1">
      <c r="A180" s="35"/>
      <c r="B180" s="36"/>
      <c r="C180" s="209" t="s">
        <v>289</v>
      </c>
      <c r="D180" s="209" t="s">
        <v>125</v>
      </c>
      <c r="E180" s="210" t="s">
        <v>290</v>
      </c>
      <c r="F180" s="211" t="s">
        <v>291</v>
      </c>
      <c r="G180" s="212" t="s">
        <v>275</v>
      </c>
      <c r="H180" s="213">
        <v>4</v>
      </c>
      <c r="I180" s="214"/>
      <c r="J180" s="215">
        <f>ROUND(I180*H180,2)</f>
        <v>0</v>
      </c>
      <c r="K180" s="216"/>
      <c r="L180" s="41"/>
      <c r="M180" s="217" t="s">
        <v>1</v>
      </c>
      <c r="N180" s="218" t="s">
        <v>38</v>
      </c>
      <c r="O180" s="88"/>
      <c r="P180" s="219">
        <f>O180*H180</f>
        <v>0</v>
      </c>
      <c r="Q180" s="219">
        <v>0</v>
      </c>
      <c r="R180" s="219">
        <f>Q180*H180</f>
        <v>0</v>
      </c>
      <c r="S180" s="219">
        <v>0.019460000000000002</v>
      </c>
      <c r="T180" s="220">
        <f>S180*H180</f>
        <v>0.077840000000000006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21" t="s">
        <v>129</v>
      </c>
      <c r="AT180" s="221" t="s">
        <v>125</v>
      </c>
      <c r="AU180" s="221" t="s">
        <v>80</v>
      </c>
      <c r="AY180" s="14" t="s">
        <v>122</v>
      </c>
      <c r="BE180" s="222">
        <f>IF(N180="základní",J180,0)</f>
        <v>0</v>
      </c>
      <c r="BF180" s="222">
        <f>IF(N180="snížená",J180,0)</f>
        <v>0</v>
      </c>
      <c r="BG180" s="222">
        <f>IF(N180="zákl. přenesená",J180,0)</f>
        <v>0</v>
      </c>
      <c r="BH180" s="222">
        <f>IF(N180="sníž. přenesená",J180,0)</f>
        <v>0</v>
      </c>
      <c r="BI180" s="222">
        <f>IF(N180="nulová",J180,0)</f>
        <v>0</v>
      </c>
      <c r="BJ180" s="14" t="s">
        <v>78</v>
      </c>
      <c r="BK180" s="222">
        <f>ROUND(I180*H180,2)</f>
        <v>0</v>
      </c>
      <c r="BL180" s="14" t="s">
        <v>129</v>
      </c>
      <c r="BM180" s="221" t="s">
        <v>292</v>
      </c>
    </row>
    <row r="181" s="2" customFormat="1" ht="33" customHeight="1">
      <c r="A181" s="35"/>
      <c r="B181" s="36"/>
      <c r="C181" s="209" t="s">
        <v>293</v>
      </c>
      <c r="D181" s="209" t="s">
        <v>125</v>
      </c>
      <c r="E181" s="210" t="s">
        <v>294</v>
      </c>
      <c r="F181" s="211" t="s">
        <v>295</v>
      </c>
      <c r="G181" s="212" t="s">
        <v>275</v>
      </c>
      <c r="H181" s="213">
        <v>4</v>
      </c>
      <c r="I181" s="214"/>
      <c r="J181" s="215">
        <f>ROUND(I181*H181,2)</f>
        <v>0</v>
      </c>
      <c r="K181" s="216"/>
      <c r="L181" s="41"/>
      <c r="M181" s="217" t="s">
        <v>1</v>
      </c>
      <c r="N181" s="218" t="s">
        <v>38</v>
      </c>
      <c r="O181" s="88"/>
      <c r="P181" s="219">
        <f>O181*H181</f>
        <v>0</v>
      </c>
      <c r="Q181" s="219">
        <v>0.018079999999999999</v>
      </c>
      <c r="R181" s="219">
        <f>Q181*H181</f>
        <v>0.072319999999999995</v>
      </c>
      <c r="S181" s="219">
        <v>0</v>
      </c>
      <c r="T181" s="220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21" t="s">
        <v>129</v>
      </c>
      <c r="AT181" s="221" t="s">
        <v>125</v>
      </c>
      <c r="AU181" s="221" t="s">
        <v>80</v>
      </c>
      <c r="AY181" s="14" t="s">
        <v>122</v>
      </c>
      <c r="BE181" s="222">
        <f>IF(N181="základní",J181,0)</f>
        <v>0</v>
      </c>
      <c r="BF181" s="222">
        <f>IF(N181="snížená",J181,0)</f>
        <v>0</v>
      </c>
      <c r="BG181" s="222">
        <f>IF(N181="zákl. přenesená",J181,0)</f>
        <v>0</v>
      </c>
      <c r="BH181" s="222">
        <f>IF(N181="sníž. přenesená",J181,0)</f>
        <v>0</v>
      </c>
      <c r="BI181" s="222">
        <f>IF(N181="nulová",J181,0)</f>
        <v>0</v>
      </c>
      <c r="BJ181" s="14" t="s">
        <v>78</v>
      </c>
      <c r="BK181" s="222">
        <f>ROUND(I181*H181,2)</f>
        <v>0</v>
      </c>
      <c r="BL181" s="14" t="s">
        <v>129</v>
      </c>
      <c r="BM181" s="221" t="s">
        <v>296</v>
      </c>
    </row>
    <row r="182" s="2" customFormat="1" ht="24.15" customHeight="1">
      <c r="A182" s="35"/>
      <c r="B182" s="36"/>
      <c r="C182" s="209" t="s">
        <v>297</v>
      </c>
      <c r="D182" s="209" t="s">
        <v>125</v>
      </c>
      <c r="E182" s="210" t="s">
        <v>298</v>
      </c>
      <c r="F182" s="211" t="s">
        <v>299</v>
      </c>
      <c r="G182" s="212" t="s">
        <v>275</v>
      </c>
      <c r="H182" s="213">
        <v>2</v>
      </c>
      <c r="I182" s="214"/>
      <c r="J182" s="215">
        <f>ROUND(I182*H182,2)</f>
        <v>0</v>
      </c>
      <c r="K182" s="216"/>
      <c r="L182" s="41"/>
      <c r="M182" s="217" t="s">
        <v>1</v>
      </c>
      <c r="N182" s="218" t="s">
        <v>38</v>
      </c>
      <c r="O182" s="88"/>
      <c r="P182" s="219">
        <f>O182*H182</f>
        <v>0</v>
      </c>
      <c r="Q182" s="219">
        <v>0.00051999999999999995</v>
      </c>
      <c r="R182" s="219">
        <f>Q182*H182</f>
        <v>0.0010399999999999999</v>
      </c>
      <c r="S182" s="219">
        <v>0</v>
      </c>
      <c r="T182" s="220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21" t="s">
        <v>129</v>
      </c>
      <c r="AT182" s="221" t="s">
        <v>125</v>
      </c>
      <c r="AU182" s="221" t="s">
        <v>80</v>
      </c>
      <c r="AY182" s="14" t="s">
        <v>122</v>
      </c>
      <c r="BE182" s="222">
        <f>IF(N182="základní",J182,0)</f>
        <v>0</v>
      </c>
      <c r="BF182" s="222">
        <f>IF(N182="snížená",J182,0)</f>
        <v>0</v>
      </c>
      <c r="BG182" s="222">
        <f>IF(N182="zákl. přenesená",J182,0)</f>
        <v>0</v>
      </c>
      <c r="BH182" s="222">
        <f>IF(N182="sníž. přenesená",J182,0)</f>
        <v>0</v>
      </c>
      <c r="BI182" s="222">
        <f>IF(N182="nulová",J182,0)</f>
        <v>0</v>
      </c>
      <c r="BJ182" s="14" t="s">
        <v>78</v>
      </c>
      <c r="BK182" s="222">
        <f>ROUND(I182*H182,2)</f>
        <v>0</v>
      </c>
      <c r="BL182" s="14" t="s">
        <v>129</v>
      </c>
      <c r="BM182" s="221" t="s">
        <v>300</v>
      </c>
    </row>
    <row r="183" s="2" customFormat="1" ht="24.15" customHeight="1">
      <c r="A183" s="35"/>
      <c r="B183" s="36"/>
      <c r="C183" s="209" t="s">
        <v>301</v>
      </c>
      <c r="D183" s="209" t="s">
        <v>125</v>
      </c>
      <c r="E183" s="210" t="s">
        <v>302</v>
      </c>
      <c r="F183" s="211" t="s">
        <v>303</v>
      </c>
      <c r="G183" s="212" t="s">
        <v>275</v>
      </c>
      <c r="H183" s="213">
        <v>4</v>
      </c>
      <c r="I183" s="214"/>
      <c r="J183" s="215">
        <f>ROUND(I183*H183,2)</f>
        <v>0</v>
      </c>
      <c r="K183" s="216"/>
      <c r="L183" s="41"/>
      <c r="M183" s="217" t="s">
        <v>1</v>
      </c>
      <c r="N183" s="218" t="s">
        <v>38</v>
      </c>
      <c r="O183" s="88"/>
      <c r="P183" s="219">
        <f>O183*H183</f>
        <v>0</v>
      </c>
      <c r="Q183" s="219">
        <v>0.00051999999999999995</v>
      </c>
      <c r="R183" s="219">
        <f>Q183*H183</f>
        <v>0.0020799999999999998</v>
      </c>
      <c r="S183" s="219">
        <v>0</v>
      </c>
      <c r="T183" s="220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21" t="s">
        <v>129</v>
      </c>
      <c r="AT183" s="221" t="s">
        <v>125</v>
      </c>
      <c r="AU183" s="221" t="s">
        <v>80</v>
      </c>
      <c r="AY183" s="14" t="s">
        <v>122</v>
      </c>
      <c r="BE183" s="222">
        <f>IF(N183="základní",J183,0)</f>
        <v>0</v>
      </c>
      <c r="BF183" s="222">
        <f>IF(N183="snížená",J183,0)</f>
        <v>0</v>
      </c>
      <c r="BG183" s="222">
        <f>IF(N183="zákl. přenesená",J183,0)</f>
        <v>0</v>
      </c>
      <c r="BH183" s="222">
        <f>IF(N183="sníž. přenesená",J183,0)</f>
        <v>0</v>
      </c>
      <c r="BI183" s="222">
        <f>IF(N183="nulová",J183,0)</f>
        <v>0</v>
      </c>
      <c r="BJ183" s="14" t="s">
        <v>78</v>
      </c>
      <c r="BK183" s="222">
        <f>ROUND(I183*H183,2)</f>
        <v>0</v>
      </c>
      <c r="BL183" s="14" t="s">
        <v>129</v>
      </c>
      <c r="BM183" s="221" t="s">
        <v>304</v>
      </c>
    </row>
    <row r="184" s="2" customFormat="1" ht="24.15" customHeight="1">
      <c r="A184" s="35"/>
      <c r="B184" s="36"/>
      <c r="C184" s="209" t="s">
        <v>305</v>
      </c>
      <c r="D184" s="209" t="s">
        <v>125</v>
      </c>
      <c r="E184" s="210" t="s">
        <v>306</v>
      </c>
      <c r="F184" s="211" t="s">
        <v>307</v>
      </c>
      <c r="G184" s="212" t="s">
        <v>275</v>
      </c>
      <c r="H184" s="213">
        <v>2</v>
      </c>
      <c r="I184" s="214"/>
      <c r="J184" s="215">
        <f>ROUND(I184*H184,2)</f>
        <v>0</v>
      </c>
      <c r="K184" s="216"/>
      <c r="L184" s="41"/>
      <c r="M184" s="217" t="s">
        <v>1</v>
      </c>
      <c r="N184" s="218" t="s">
        <v>38</v>
      </c>
      <c r="O184" s="88"/>
      <c r="P184" s="219">
        <f>O184*H184</f>
        <v>0</v>
      </c>
      <c r="Q184" s="219">
        <v>0.00051999999999999995</v>
      </c>
      <c r="R184" s="219">
        <f>Q184*H184</f>
        <v>0.0010399999999999999</v>
      </c>
      <c r="S184" s="219">
        <v>0</v>
      </c>
      <c r="T184" s="220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21" t="s">
        <v>129</v>
      </c>
      <c r="AT184" s="221" t="s">
        <v>125</v>
      </c>
      <c r="AU184" s="221" t="s">
        <v>80</v>
      </c>
      <c r="AY184" s="14" t="s">
        <v>122</v>
      </c>
      <c r="BE184" s="222">
        <f>IF(N184="základní",J184,0)</f>
        <v>0</v>
      </c>
      <c r="BF184" s="222">
        <f>IF(N184="snížená",J184,0)</f>
        <v>0</v>
      </c>
      <c r="BG184" s="222">
        <f>IF(N184="zákl. přenesená",J184,0)</f>
        <v>0</v>
      </c>
      <c r="BH184" s="222">
        <f>IF(N184="sníž. přenesená",J184,0)</f>
        <v>0</v>
      </c>
      <c r="BI184" s="222">
        <f>IF(N184="nulová",J184,0)</f>
        <v>0</v>
      </c>
      <c r="BJ184" s="14" t="s">
        <v>78</v>
      </c>
      <c r="BK184" s="222">
        <f>ROUND(I184*H184,2)</f>
        <v>0</v>
      </c>
      <c r="BL184" s="14" t="s">
        <v>129</v>
      </c>
      <c r="BM184" s="221" t="s">
        <v>308</v>
      </c>
    </row>
    <row r="185" s="2" customFormat="1" ht="16.5" customHeight="1">
      <c r="A185" s="35"/>
      <c r="B185" s="36"/>
      <c r="C185" s="209" t="s">
        <v>309</v>
      </c>
      <c r="D185" s="209" t="s">
        <v>125</v>
      </c>
      <c r="E185" s="210" t="s">
        <v>310</v>
      </c>
      <c r="F185" s="211" t="s">
        <v>311</v>
      </c>
      <c r="G185" s="212" t="s">
        <v>275</v>
      </c>
      <c r="H185" s="213">
        <v>4</v>
      </c>
      <c r="I185" s="214"/>
      <c r="J185" s="215">
        <f>ROUND(I185*H185,2)</f>
        <v>0</v>
      </c>
      <c r="K185" s="216"/>
      <c r="L185" s="41"/>
      <c r="M185" s="217" t="s">
        <v>1</v>
      </c>
      <c r="N185" s="218" t="s">
        <v>38</v>
      </c>
      <c r="O185" s="88"/>
      <c r="P185" s="219">
        <f>O185*H185</f>
        <v>0</v>
      </c>
      <c r="Q185" s="219">
        <v>0.00050000000000000001</v>
      </c>
      <c r="R185" s="219">
        <f>Q185*H185</f>
        <v>0.002</v>
      </c>
      <c r="S185" s="219">
        <v>0</v>
      </c>
      <c r="T185" s="220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21" t="s">
        <v>129</v>
      </c>
      <c r="AT185" s="221" t="s">
        <v>125</v>
      </c>
      <c r="AU185" s="221" t="s">
        <v>80</v>
      </c>
      <c r="AY185" s="14" t="s">
        <v>122</v>
      </c>
      <c r="BE185" s="222">
        <f>IF(N185="základní",J185,0)</f>
        <v>0</v>
      </c>
      <c r="BF185" s="222">
        <f>IF(N185="snížená",J185,0)</f>
        <v>0</v>
      </c>
      <c r="BG185" s="222">
        <f>IF(N185="zákl. přenesená",J185,0)</f>
        <v>0</v>
      </c>
      <c r="BH185" s="222">
        <f>IF(N185="sníž. přenesená",J185,0)</f>
        <v>0</v>
      </c>
      <c r="BI185" s="222">
        <f>IF(N185="nulová",J185,0)</f>
        <v>0</v>
      </c>
      <c r="BJ185" s="14" t="s">
        <v>78</v>
      </c>
      <c r="BK185" s="222">
        <f>ROUND(I185*H185,2)</f>
        <v>0</v>
      </c>
      <c r="BL185" s="14" t="s">
        <v>129</v>
      </c>
      <c r="BM185" s="221" t="s">
        <v>312</v>
      </c>
    </row>
    <row r="186" s="2" customFormat="1" ht="21.75" customHeight="1">
      <c r="A186" s="35"/>
      <c r="B186" s="36"/>
      <c r="C186" s="209" t="s">
        <v>313</v>
      </c>
      <c r="D186" s="209" t="s">
        <v>125</v>
      </c>
      <c r="E186" s="210" t="s">
        <v>314</v>
      </c>
      <c r="F186" s="211" t="s">
        <v>315</v>
      </c>
      <c r="G186" s="212" t="s">
        <v>275</v>
      </c>
      <c r="H186" s="213">
        <v>4</v>
      </c>
      <c r="I186" s="214"/>
      <c r="J186" s="215">
        <f>ROUND(I186*H186,2)</f>
        <v>0</v>
      </c>
      <c r="K186" s="216"/>
      <c r="L186" s="41"/>
      <c r="M186" s="217" t="s">
        <v>1</v>
      </c>
      <c r="N186" s="218" t="s">
        <v>38</v>
      </c>
      <c r="O186" s="88"/>
      <c r="P186" s="219">
        <f>O186*H186</f>
        <v>0</v>
      </c>
      <c r="Q186" s="219">
        <v>0.0010200000000000001</v>
      </c>
      <c r="R186" s="219">
        <f>Q186*H186</f>
        <v>0.0040800000000000003</v>
      </c>
      <c r="S186" s="219">
        <v>0</v>
      </c>
      <c r="T186" s="220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21" t="s">
        <v>129</v>
      </c>
      <c r="AT186" s="221" t="s">
        <v>125</v>
      </c>
      <c r="AU186" s="221" t="s">
        <v>80</v>
      </c>
      <c r="AY186" s="14" t="s">
        <v>122</v>
      </c>
      <c r="BE186" s="222">
        <f>IF(N186="základní",J186,0)</f>
        <v>0</v>
      </c>
      <c r="BF186" s="222">
        <f>IF(N186="snížená",J186,0)</f>
        <v>0</v>
      </c>
      <c r="BG186" s="222">
        <f>IF(N186="zákl. přenesená",J186,0)</f>
        <v>0</v>
      </c>
      <c r="BH186" s="222">
        <f>IF(N186="sníž. přenesená",J186,0)</f>
        <v>0</v>
      </c>
      <c r="BI186" s="222">
        <f>IF(N186="nulová",J186,0)</f>
        <v>0</v>
      </c>
      <c r="BJ186" s="14" t="s">
        <v>78</v>
      </c>
      <c r="BK186" s="222">
        <f>ROUND(I186*H186,2)</f>
        <v>0</v>
      </c>
      <c r="BL186" s="14" t="s">
        <v>129</v>
      </c>
      <c r="BM186" s="221" t="s">
        <v>316</v>
      </c>
    </row>
    <row r="187" s="2" customFormat="1" ht="16.5" customHeight="1">
      <c r="A187" s="35"/>
      <c r="B187" s="36"/>
      <c r="C187" s="209" t="s">
        <v>317</v>
      </c>
      <c r="D187" s="209" t="s">
        <v>125</v>
      </c>
      <c r="E187" s="210" t="s">
        <v>318</v>
      </c>
      <c r="F187" s="211" t="s">
        <v>319</v>
      </c>
      <c r="G187" s="212" t="s">
        <v>275</v>
      </c>
      <c r="H187" s="213">
        <v>4</v>
      </c>
      <c r="I187" s="214"/>
      <c r="J187" s="215">
        <f>ROUND(I187*H187,2)</f>
        <v>0</v>
      </c>
      <c r="K187" s="216"/>
      <c r="L187" s="41"/>
      <c r="M187" s="217" t="s">
        <v>1</v>
      </c>
      <c r="N187" s="218" t="s">
        <v>38</v>
      </c>
      <c r="O187" s="88"/>
      <c r="P187" s="219">
        <f>O187*H187</f>
        <v>0</v>
      </c>
      <c r="Q187" s="219">
        <v>0.00050000000000000001</v>
      </c>
      <c r="R187" s="219">
        <f>Q187*H187</f>
        <v>0.002</v>
      </c>
      <c r="S187" s="219">
        <v>0</v>
      </c>
      <c r="T187" s="220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21" t="s">
        <v>129</v>
      </c>
      <c r="AT187" s="221" t="s">
        <v>125</v>
      </c>
      <c r="AU187" s="221" t="s">
        <v>80</v>
      </c>
      <c r="AY187" s="14" t="s">
        <v>122</v>
      </c>
      <c r="BE187" s="222">
        <f>IF(N187="základní",J187,0)</f>
        <v>0</v>
      </c>
      <c r="BF187" s="222">
        <f>IF(N187="snížená",J187,0)</f>
        <v>0</v>
      </c>
      <c r="BG187" s="222">
        <f>IF(N187="zákl. přenesená",J187,0)</f>
        <v>0</v>
      </c>
      <c r="BH187" s="222">
        <f>IF(N187="sníž. přenesená",J187,0)</f>
        <v>0</v>
      </c>
      <c r="BI187" s="222">
        <f>IF(N187="nulová",J187,0)</f>
        <v>0</v>
      </c>
      <c r="BJ187" s="14" t="s">
        <v>78</v>
      </c>
      <c r="BK187" s="222">
        <f>ROUND(I187*H187,2)</f>
        <v>0</v>
      </c>
      <c r="BL187" s="14" t="s">
        <v>129</v>
      </c>
      <c r="BM187" s="221" t="s">
        <v>320</v>
      </c>
    </row>
    <row r="188" s="2" customFormat="1" ht="16.5" customHeight="1">
      <c r="A188" s="35"/>
      <c r="B188" s="36"/>
      <c r="C188" s="209" t="s">
        <v>321</v>
      </c>
      <c r="D188" s="209" t="s">
        <v>125</v>
      </c>
      <c r="E188" s="210" t="s">
        <v>322</v>
      </c>
      <c r="F188" s="211" t="s">
        <v>323</v>
      </c>
      <c r="G188" s="212" t="s">
        <v>275</v>
      </c>
      <c r="H188" s="213">
        <v>12</v>
      </c>
      <c r="I188" s="214"/>
      <c r="J188" s="215">
        <f>ROUND(I188*H188,2)</f>
        <v>0</v>
      </c>
      <c r="K188" s="216"/>
      <c r="L188" s="41"/>
      <c r="M188" s="217" t="s">
        <v>1</v>
      </c>
      <c r="N188" s="218" t="s">
        <v>38</v>
      </c>
      <c r="O188" s="88"/>
      <c r="P188" s="219">
        <f>O188*H188</f>
        <v>0</v>
      </c>
      <c r="Q188" s="219">
        <v>0.00029999999999999997</v>
      </c>
      <c r="R188" s="219">
        <f>Q188*H188</f>
        <v>0.0035999999999999999</v>
      </c>
      <c r="S188" s="219">
        <v>0</v>
      </c>
      <c r="T188" s="220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21" t="s">
        <v>129</v>
      </c>
      <c r="AT188" s="221" t="s">
        <v>125</v>
      </c>
      <c r="AU188" s="221" t="s">
        <v>80</v>
      </c>
      <c r="AY188" s="14" t="s">
        <v>122</v>
      </c>
      <c r="BE188" s="222">
        <f>IF(N188="základní",J188,0)</f>
        <v>0</v>
      </c>
      <c r="BF188" s="222">
        <f>IF(N188="snížená",J188,0)</f>
        <v>0</v>
      </c>
      <c r="BG188" s="222">
        <f>IF(N188="zákl. přenesená",J188,0)</f>
        <v>0</v>
      </c>
      <c r="BH188" s="222">
        <f>IF(N188="sníž. přenesená",J188,0)</f>
        <v>0</v>
      </c>
      <c r="BI188" s="222">
        <f>IF(N188="nulová",J188,0)</f>
        <v>0</v>
      </c>
      <c r="BJ188" s="14" t="s">
        <v>78</v>
      </c>
      <c r="BK188" s="222">
        <f>ROUND(I188*H188,2)</f>
        <v>0</v>
      </c>
      <c r="BL188" s="14" t="s">
        <v>129</v>
      </c>
      <c r="BM188" s="221" t="s">
        <v>324</v>
      </c>
    </row>
    <row r="189" s="2" customFormat="1" ht="16.5" customHeight="1">
      <c r="A189" s="35"/>
      <c r="B189" s="36"/>
      <c r="C189" s="209" t="s">
        <v>325</v>
      </c>
      <c r="D189" s="209" t="s">
        <v>125</v>
      </c>
      <c r="E189" s="210" t="s">
        <v>326</v>
      </c>
      <c r="F189" s="211" t="s">
        <v>327</v>
      </c>
      <c r="G189" s="212" t="s">
        <v>202</v>
      </c>
      <c r="H189" s="213">
        <v>2</v>
      </c>
      <c r="I189" s="214"/>
      <c r="J189" s="215">
        <f>ROUND(I189*H189,2)</f>
        <v>0</v>
      </c>
      <c r="K189" s="216"/>
      <c r="L189" s="41"/>
      <c r="M189" s="217" t="s">
        <v>1</v>
      </c>
      <c r="N189" s="218" t="s">
        <v>38</v>
      </c>
      <c r="O189" s="88"/>
      <c r="P189" s="219">
        <f>O189*H189</f>
        <v>0</v>
      </c>
      <c r="Q189" s="219">
        <v>0.00016000000000000001</v>
      </c>
      <c r="R189" s="219">
        <f>Q189*H189</f>
        <v>0.00032000000000000003</v>
      </c>
      <c r="S189" s="219">
        <v>0</v>
      </c>
      <c r="T189" s="220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21" t="s">
        <v>129</v>
      </c>
      <c r="AT189" s="221" t="s">
        <v>125</v>
      </c>
      <c r="AU189" s="221" t="s">
        <v>80</v>
      </c>
      <c r="AY189" s="14" t="s">
        <v>122</v>
      </c>
      <c r="BE189" s="222">
        <f>IF(N189="základní",J189,0)</f>
        <v>0</v>
      </c>
      <c r="BF189" s="222">
        <f>IF(N189="snížená",J189,0)</f>
        <v>0</v>
      </c>
      <c r="BG189" s="222">
        <f>IF(N189="zákl. přenesená",J189,0)</f>
        <v>0</v>
      </c>
      <c r="BH189" s="222">
        <f>IF(N189="sníž. přenesená",J189,0)</f>
        <v>0</v>
      </c>
      <c r="BI189" s="222">
        <f>IF(N189="nulová",J189,0)</f>
        <v>0</v>
      </c>
      <c r="BJ189" s="14" t="s">
        <v>78</v>
      </c>
      <c r="BK189" s="222">
        <f>ROUND(I189*H189,2)</f>
        <v>0</v>
      </c>
      <c r="BL189" s="14" t="s">
        <v>129</v>
      </c>
      <c r="BM189" s="221" t="s">
        <v>328</v>
      </c>
    </row>
    <row r="190" s="2" customFormat="1" ht="24.15" customHeight="1">
      <c r="A190" s="35"/>
      <c r="B190" s="36"/>
      <c r="C190" s="209" t="s">
        <v>329</v>
      </c>
      <c r="D190" s="209" t="s">
        <v>125</v>
      </c>
      <c r="E190" s="210" t="s">
        <v>330</v>
      </c>
      <c r="F190" s="211" t="s">
        <v>331</v>
      </c>
      <c r="G190" s="212" t="s">
        <v>209</v>
      </c>
      <c r="H190" s="213">
        <v>0.17100000000000001</v>
      </c>
      <c r="I190" s="214"/>
      <c r="J190" s="215">
        <f>ROUND(I190*H190,2)</f>
        <v>0</v>
      </c>
      <c r="K190" s="216"/>
      <c r="L190" s="41"/>
      <c r="M190" s="217" t="s">
        <v>1</v>
      </c>
      <c r="N190" s="218" t="s">
        <v>38</v>
      </c>
      <c r="O190" s="88"/>
      <c r="P190" s="219">
        <f>O190*H190</f>
        <v>0</v>
      </c>
      <c r="Q190" s="219">
        <v>0</v>
      </c>
      <c r="R190" s="219">
        <f>Q190*H190</f>
        <v>0</v>
      </c>
      <c r="S190" s="219">
        <v>0</v>
      </c>
      <c r="T190" s="220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21" t="s">
        <v>129</v>
      </c>
      <c r="AT190" s="221" t="s">
        <v>125</v>
      </c>
      <c r="AU190" s="221" t="s">
        <v>80</v>
      </c>
      <c r="AY190" s="14" t="s">
        <v>122</v>
      </c>
      <c r="BE190" s="222">
        <f>IF(N190="základní",J190,0)</f>
        <v>0</v>
      </c>
      <c r="BF190" s="222">
        <f>IF(N190="snížená",J190,0)</f>
        <v>0</v>
      </c>
      <c r="BG190" s="222">
        <f>IF(N190="zákl. přenesená",J190,0)</f>
        <v>0</v>
      </c>
      <c r="BH190" s="222">
        <f>IF(N190="sníž. přenesená",J190,0)</f>
        <v>0</v>
      </c>
      <c r="BI190" s="222">
        <f>IF(N190="nulová",J190,0)</f>
        <v>0</v>
      </c>
      <c r="BJ190" s="14" t="s">
        <v>78</v>
      </c>
      <c r="BK190" s="222">
        <f>ROUND(I190*H190,2)</f>
        <v>0</v>
      </c>
      <c r="BL190" s="14" t="s">
        <v>129</v>
      </c>
      <c r="BM190" s="221" t="s">
        <v>332</v>
      </c>
    </row>
    <row r="191" s="12" customFormat="1" ht="22.8" customHeight="1">
      <c r="A191" s="12"/>
      <c r="B191" s="193"/>
      <c r="C191" s="194"/>
      <c r="D191" s="195" t="s">
        <v>72</v>
      </c>
      <c r="E191" s="207" t="s">
        <v>333</v>
      </c>
      <c r="F191" s="207" t="s">
        <v>334</v>
      </c>
      <c r="G191" s="194"/>
      <c r="H191" s="194"/>
      <c r="I191" s="197"/>
      <c r="J191" s="208">
        <f>BK191</f>
        <v>0</v>
      </c>
      <c r="K191" s="194"/>
      <c r="L191" s="199"/>
      <c r="M191" s="200"/>
      <c r="N191" s="201"/>
      <c r="O191" s="201"/>
      <c r="P191" s="202">
        <f>SUM(P192:P193)</f>
        <v>0</v>
      </c>
      <c r="Q191" s="201"/>
      <c r="R191" s="202">
        <f>SUM(R192:R193)</f>
        <v>0</v>
      </c>
      <c r="S191" s="201"/>
      <c r="T191" s="203">
        <f>SUM(T192:T193)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04" t="s">
        <v>80</v>
      </c>
      <c r="AT191" s="205" t="s">
        <v>72</v>
      </c>
      <c r="AU191" s="205" t="s">
        <v>78</v>
      </c>
      <c r="AY191" s="204" t="s">
        <v>122</v>
      </c>
      <c r="BK191" s="206">
        <f>SUM(BK192:BK193)</f>
        <v>0</v>
      </c>
    </row>
    <row r="192" s="2" customFormat="1" ht="24.15" customHeight="1">
      <c r="A192" s="35"/>
      <c r="B192" s="36"/>
      <c r="C192" s="209" t="s">
        <v>335</v>
      </c>
      <c r="D192" s="209" t="s">
        <v>125</v>
      </c>
      <c r="E192" s="210" t="s">
        <v>336</v>
      </c>
      <c r="F192" s="211" t="s">
        <v>337</v>
      </c>
      <c r="G192" s="212" t="s">
        <v>202</v>
      </c>
      <c r="H192" s="213">
        <v>1</v>
      </c>
      <c r="I192" s="214"/>
      <c r="J192" s="215">
        <f>ROUND(I192*H192,2)</f>
        <v>0</v>
      </c>
      <c r="K192" s="216"/>
      <c r="L192" s="41"/>
      <c r="M192" s="217" t="s">
        <v>1</v>
      </c>
      <c r="N192" s="218" t="s">
        <v>38</v>
      </c>
      <c r="O192" s="88"/>
      <c r="P192" s="219">
        <f>O192*H192</f>
        <v>0</v>
      </c>
      <c r="Q192" s="219">
        <v>0</v>
      </c>
      <c r="R192" s="219">
        <f>Q192*H192</f>
        <v>0</v>
      </c>
      <c r="S192" s="219">
        <v>0</v>
      </c>
      <c r="T192" s="220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21" t="s">
        <v>129</v>
      </c>
      <c r="AT192" s="221" t="s">
        <v>125</v>
      </c>
      <c r="AU192" s="221" t="s">
        <v>80</v>
      </c>
      <c r="AY192" s="14" t="s">
        <v>122</v>
      </c>
      <c r="BE192" s="222">
        <f>IF(N192="základní",J192,0)</f>
        <v>0</v>
      </c>
      <c r="BF192" s="222">
        <f>IF(N192="snížená",J192,0)</f>
        <v>0</v>
      </c>
      <c r="BG192" s="222">
        <f>IF(N192="zákl. přenesená",J192,0)</f>
        <v>0</v>
      </c>
      <c r="BH192" s="222">
        <f>IF(N192="sníž. přenesená",J192,0)</f>
        <v>0</v>
      </c>
      <c r="BI192" s="222">
        <f>IF(N192="nulová",J192,0)</f>
        <v>0</v>
      </c>
      <c r="BJ192" s="14" t="s">
        <v>78</v>
      </c>
      <c r="BK192" s="222">
        <f>ROUND(I192*H192,2)</f>
        <v>0</v>
      </c>
      <c r="BL192" s="14" t="s">
        <v>129</v>
      </c>
      <c r="BM192" s="221" t="s">
        <v>338</v>
      </c>
    </row>
    <row r="193" s="2" customFormat="1" ht="33" customHeight="1">
      <c r="A193" s="35"/>
      <c r="B193" s="36"/>
      <c r="C193" s="209" t="s">
        <v>339</v>
      </c>
      <c r="D193" s="209" t="s">
        <v>125</v>
      </c>
      <c r="E193" s="210" t="s">
        <v>340</v>
      </c>
      <c r="F193" s="211" t="s">
        <v>341</v>
      </c>
      <c r="G193" s="212" t="s">
        <v>202</v>
      </c>
      <c r="H193" s="213">
        <v>4</v>
      </c>
      <c r="I193" s="214"/>
      <c r="J193" s="215">
        <f>ROUND(I193*H193,2)</f>
        <v>0</v>
      </c>
      <c r="K193" s="216"/>
      <c r="L193" s="41"/>
      <c r="M193" s="217" t="s">
        <v>1</v>
      </c>
      <c r="N193" s="218" t="s">
        <v>38</v>
      </c>
      <c r="O193" s="88"/>
      <c r="P193" s="219">
        <f>O193*H193</f>
        <v>0</v>
      </c>
      <c r="Q193" s="219">
        <v>0</v>
      </c>
      <c r="R193" s="219">
        <f>Q193*H193</f>
        <v>0</v>
      </c>
      <c r="S193" s="219">
        <v>0</v>
      </c>
      <c r="T193" s="220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21" t="s">
        <v>129</v>
      </c>
      <c r="AT193" s="221" t="s">
        <v>125</v>
      </c>
      <c r="AU193" s="221" t="s">
        <v>80</v>
      </c>
      <c r="AY193" s="14" t="s">
        <v>122</v>
      </c>
      <c r="BE193" s="222">
        <f>IF(N193="základní",J193,0)</f>
        <v>0</v>
      </c>
      <c r="BF193" s="222">
        <f>IF(N193="snížená",J193,0)</f>
        <v>0</v>
      </c>
      <c r="BG193" s="222">
        <f>IF(N193="zákl. přenesená",J193,0)</f>
        <v>0</v>
      </c>
      <c r="BH193" s="222">
        <f>IF(N193="sníž. přenesená",J193,0)</f>
        <v>0</v>
      </c>
      <c r="BI193" s="222">
        <f>IF(N193="nulová",J193,0)</f>
        <v>0</v>
      </c>
      <c r="BJ193" s="14" t="s">
        <v>78</v>
      </c>
      <c r="BK193" s="222">
        <f>ROUND(I193*H193,2)</f>
        <v>0</v>
      </c>
      <c r="BL193" s="14" t="s">
        <v>129</v>
      </c>
      <c r="BM193" s="221" t="s">
        <v>342</v>
      </c>
    </row>
    <row r="194" s="12" customFormat="1" ht="22.8" customHeight="1">
      <c r="A194" s="12"/>
      <c r="B194" s="193"/>
      <c r="C194" s="194"/>
      <c r="D194" s="195" t="s">
        <v>72</v>
      </c>
      <c r="E194" s="207" t="s">
        <v>343</v>
      </c>
      <c r="F194" s="207" t="s">
        <v>344</v>
      </c>
      <c r="G194" s="194"/>
      <c r="H194" s="194"/>
      <c r="I194" s="197"/>
      <c r="J194" s="208">
        <f>BK194</f>
        <v>0</v>
      </c>
      <c r="K194" s="194"/>
      <c r="L194" s="199"/>
      <c r="M194" s="200"/>
      <c r="N194" s="201"/>
      <c r="O194" s="201"/>
      <c r="P194" s="202">
        <f>SUM(P195:P196)</f>
        <v>0</v>
      </c>
      <c r="Q194" s="201"/>
      <c r="R194" s="202">
        <f>SUM(R195:R196)</f>
        <v>0.025600000000000001</v>
      </c>
      <c r="S194" s="201"/>
      <c r="T194" s="203">
        <f>SUM(T195:T196)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04" t="s">
        <v>80</v>
      </c>
      <c r="AT194" s="205" t="s">
        <v>72</v>
      </c>
      <c r="AU194" s="205" t="s">
        <v>78</v>
      </c>
      <c r="AY194" s="204" t="s">
        <v>122</v>
      </c>
      <c r="BK194" s="206">
        <f>SUM(BK195:BK196)</f>
        <v>0</v>
      </c>
    </row>
    <row r="195" s="2" customFormat="1" ht="24.15" customHeight="1">
      <c r="A195" s="35"/>
      <c r="B195" s="36"/>
      <c r="C195" s="209" t="s">
        <v>345</v>
      </c>
      <c r="D195" s="209" t="s">
        <v>125</v>
      </c>
      <c r="E195" s="210" t="s">
        <v>346</v>
      </c>
      <c r="F195" s="211" t="s">
        <v>347</v>
      </c>
      <c r="G195" s="212" t="s">
        <v>202</v>
      </c>
      <c r="H195" s="213">
        <v>8</v>
      </c>
      <c r="I195" s="214"/>
      <c r="J195" s="215">
        <f>ROUND(I195*H195,2)</f>
        <v>0</v>
      </c>
      <c r="K195" s="216"/>
      <c r="L195" s="41"/>
      <c r="M195" s="217" t="s">
        <v>1</v>
      </c>
      <c r="N195" s="218" t="s">
        <v>38</v>
      </c>
      <c r="O195" s="88"/>
      <c r="P195" s="219">
        <f>O195*H195</f>
        <v>0</v>
      </c>
      <c r="Q195" s="219">
        <v>0</v>
      </c>
      <c r="R195" s="219">
        <f>Q195*H195</f>
        <v>0</v>
      </c>
      <c r="S195" s="219">
        <v>0</v>
      </c>
      <c r="T195" s="220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21" t="s">
        <v>129</v>
      </c>
      <c r="AT195" s="221" t="s">
        <v>125</v>
      </c>
      <c r="AU195" s="221" t="s">
        <v>80</v>
      </c>
      <c r="AY195" s="14" t="s">
        <v>122</v>
      </c>
      <c r="BE195" s="222">
        <f>IF(N195="základní",J195,0)</f>
        <v>0</v>
      </c>
      <c r="BF195" s="222">
        <f>IF(N195="snížená",J195,0)</f>
        <v>0</v>
      </c>
      <c r="BG195" s="222">
        <f>IF(N195="zákl. přenesená",J195,0)</f>
        <v>0</v>
      </c>
      <c r="BH195" s="222">
        <f>IF(N195="sníž. přenesená",J195,0)</f>
        <v>0</v>
      </c>
      <c r="BI195" s="222">
        <f>IF(N195="nulová",J195,0)</f>
        <v>0</v>
      </c>
      <c r="BJ195" s="14" t="s">
        <v>78</v>
      </c>
      <c r="BK195" s="222">
        <f>ROUND(I195*H195,2)</f>
        <v>0</v>
      </c>
      <c r="BL195" s="14" t="s">
        <v>129</v>
      </c>
      <c r="BM195" s="221" t="s">
        <v>348</v>
      </c>
    </row>
    <row r="196" s="2" customFormat="1" ht="16.5" customHeight="1">
      <c r="A196" s="35"/>
      <c r="B196" s="36"/>
      <c r="C196" s="223" t="s">
        <v>349</v>
      </c>
      <c r="D196" s="223" t="s">
        <v>350</v>
      </c>
      <c r="E196" s="224" t="s">
        <v>351</v>
      </c>
      <c r="F196" s="225" t="s">
        <v>352</v>
      </c>
      <c r="G196" s="226" t="s">
        <v>202</v>
      </c>
      <c r="H196" s="227">
        <v>8</v>
      </c>
      <c r="I196" s="228"/>
      <c r="J196" s="229">
        <f>ROUND(I196*H196,2)</f>
        <v>0</v>
      </c>
      <c r="K196" s="230"/>
      <c r="L196" s="231"/>
      <c r="M196" s="232" t="s">
        <v>1</v>
      </c>
      <c r="N196" s="233" t="s">
        <v>38</v>
      </c>
      <c r="O196" s="88"/>
      <c r="P196" s="219">
        <f>O196*H196</f>
        <v>0</v>
      </c>
      <c r="Q196" s="219">
        <v>0.0032000000000000002</v>
      </c>
      <c r="R196" s="219">
        <f>Q196*H196</f>
        <v>0.025600000000000001</v>
      </c>
      <c r="S196" s="219">
        <v>0</v>
      </c>
      <c r="T196" s="220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21" t="s">
        <v>262</v>
      </c>
      <c r="AT196" s="221" t="s">
        <v>350</v>
      </c>
      <c r="AU196" s="221" t="s">
        <v>80</v>
      </c>
      <c r="AY196" s="14" t="s">
        <v>122</v>
      </c>
      <c r="BE196" s="222">
        <f>IF(N196="základní",J196,0)</f>
        <v>0</v>
      </c>
      <c r="BF196" s="222">
        <f>IF(N196="snížená",J196,0)</f>
        <v>0</v>
      </c>
      <c r="BG196" s="222">
        <f>IF(N196="zákl. přenesená",J196,0)</f>
        <v>0</v>
      </c>
      <c r="BH196" s="222">
        <f>IF(N196="sníž. přenesená",J196,0)</f>
        <v>0</v>
      </c>
      <c r="BI196" s="222">
        <f>IF(N196="nulová",J196,0)</f>
        <v>0</v>
      </c>
      <c r="BJ196" s="14" t="s">
        <v>78</v>
      </c>
      <c r="BK196" s="222">
        <f>ROUND(I196*H196,2)</f>
        <v>0</v>
      </c>
      <c r="BL196" s="14" t="s">
        <v>129</v>
      </c>
      <c r="BM196" s="221" t="s">
        <v>353</v>
      </c>
    </row>
    <row r="197" s="12" customFormat="1" ht="22.8" customHeight="1">
      <c r="A197" s="12"/>
      <c r="B197" s="193"/>
      <c r="C197" s="194"/>
      <c r="D197" s="195" t="s">
        <v>72</v>
      </c>
      <c r="E197" s="207" t="s">
        <v>354</v>
      </c>
      <c r="F197" s="207" t="s">
        <v>355</v>
      </c>
      <c r="G197" s="194"/>
      <c r="H197" s="194"/>
      <c r="I197" s="197"/>
      <c r="J197" s="208">
        <f>BK197</f>
        <v>0</v>
      </c>
      <c r="K197" s="194"/>
      <c r="L197" s="199"/>
      <c r="M197" s="200"/>
      <c r="N197" s="201"/>
      <c r="O197" s="201"/>
      <c r="P197" s="202">
        <f>SUM(P198:P206)</f>
        <v>0</v>
      </c>
      <c r="Q197" s="201"/>
      <c r="R197" s="202">
        <f>SUM(R198:R206)</f>
        <v>0.23094999999999999</v>
      </c>
      <c r="S197" s="201"/>
      <c r="T197" s="203">
        <f>SUM(T198:T206)</f>
        <v>0.0033600000000000001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04" t="s">
        <v>80</v>
      </c>
      <c r="AT197" s="205" t="s">
        <v>72</v>
      </c>
      <c r="AU197" s="205" t="s">
        <v>78</v>
      </c>
      <c r="AY197" s="204" t="s">
        <v>122</v>
      </c>
      <c r="BK197" s="206">
        <f>SUM(BK198:BK206)</f>
        <v>0</v>
      </c>
    </row>
    <row r="198" s="2" customFormat="1" ht="24.15" customHeight="1">
      <c r="A198" s="35"/>
      <c r="B198" s="36"/>
      <c r="C198" s="209" t="s">
        <v>356</v>
      </c>
      <c r="D198" s="209" t="s">
        <v>125</v>
      </c>
      <c r="E198" s="210" t="s">
        <v>357</v>
      </c>
      <c r="F198" s="211" t="s">
        <v>358</v>
      </c>
      <c r="G198" s="212" t="s">
        <v>202</v>
      </c>
      <c r="H198" s="213">
        <v>8</v>
      </c>
      <c r="I198" s="214"/>
      <c r="J198" s="215">
        <f>ROUND(I198*H198,2)</f>
        <v>0</v>
      </c>
      <c r="K198" s="216"/>
      <c r="L198" s="41"/>
      <c r="M198" s="217" t="s">
        <v>1</v>
      </c>
      <c r="N198" s="218" t="s">
        <v>38</v>
      </c>
      <c r="O198" s="88"/>
      <c r="P198" s="219">
        <f>O198*H198</f>
        <v>0</v>
      </c>
      <c r="Q198" s="219">
        <v>0</v>
      </c>
      <c r="R198" s="219">
        <f>Q198*H198</f>
        <v>0</v>
      </c>
      <c r="S198" s="219">
        <v>0</v>
      </c>
      <c r="T198" s="220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21" t="s">
        <v>129</v>
      </c>
      <c r="AT198" s="221" t="s">
        <v>125</v>
      </c>
      <c r="AU198" s="221" t="s">
        <v>80</v>
      </c>
      <c r="AY198" s="14" t="s">
        <v>122</v>
      </c>
      <c r="BE198" s="222">
        <f>IF(N198="základní",J198,0)</f>
        <v>0</v>
      </c>
      <c r="BF198" s="222">
        <f>IF(N198="snížená",J198,0)</f>
        <v>0</v>
      </c>
      <c r="BG198" s="222">
        <f>IF(N198="zákl. přenesená",J198,0)</f>
        <v>0</v>
      </c>
      <c r="BH198" s="222">
        <f>IF(N198="sníž. přenesená",J198,0)</f>
        <v>0</v>
      </c>
      <c r="BI198" s="222">
        <f>IF(N198="nulová",J198,0)</f>
        <v>0</v>
      </c>
      <c r="BJ198" s="14" t="s">
        <v>78</v>
      </c>
      <c r="BK198" s="222">
        <f>ROUND(I198*H198,2)</f>
        <v>0</v>
      </c>
      <c r="BL198" s="14" t="s">
        <v>129</v>
      </c>
      <c r="BM198" s="221" t="s">
        <v>359</v>
      </c>
    </row>
    <row r="199" s="2" customFormat="1" ht="21.75" customHeight="1">
      <c r="A199" s="35"/>
      <c r="B199" s="36"/>
      <c r="C199" s="223" t="s">
        <v>360</v>
      </c>
      <c r="D199" s="223" t="s">
        <v>350</v>
      </c>
      <c r="E199" s="224" t="s">
        <v>361</v>
      </c>
      <c r="F199" s="225" t="s">
        <v>362</v>
      </c>
      <c r="G199" s="226" t="s">
        <v>202</v>
      </c>
      <c r="H199" s="227">
        <v>1</v>
      </c>
      <c r="I199" s="228"/>
      <c r="J199" s="229">
        <f>ROUND(I199*H199,2)</f>
        <v>0</v>
      </c>
      <c r="K199" s="230"/>
      <c r="L199" s="231"/>
      <c r="M199" s="232" t="s">
        <v>1</v>
      </c>
      <c r="N199" s="233" t="s">
        <v>38</v>
      </c>
      <c r="O199" s="88"/>
      <c r="P199" s="219">
        <f>O199*H199</f>
        <v>0</v>
      </c>
      <c r="Q199" s="219">
        <v>0.0114</v>
      </c>
      <c r="R199" s="219">
        <f>Q199*H199</f>
        <v>0.0114</v>
      </c>
      <c r="S199" s="219">
        <v>0</v>
      </c>
      <c r="T199" s="220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21" t="s">
        <v>262</v>
      </c>
      <c r="AT199" s="221" t="s">
        <v>350</v>
      </c>
      <c r="AU199" s="221" t="s">
        <v>80</v>
      </c>
      <c r="AY199" s="14" t="s">
        <v>122</v>
      </c>
      <c r="BE199" s="222">
        <f>IF(N199="základní",J199,0)</f>
        <v>0</v>
      </c>
      <c r="BF199" s="222">
        <f>IF(N199="snížená",J199,0)</f>
        <v>0</v>
      </c>
      <c r="BG199" s="222">
        <f>IF(N199="zákl. přenesená",J199,0)</f>
        <v>0</v>
      </c>
      <c r="BH199" s="222">
        <f>IF(N199="sníž. přenesená",J199,0)</f>
        <v>0</v>
      </c>
      <c r="BI199" s="222">
        <f>IF(N199="nulová",J199,0)</f>
        <v>0</v>
      </c>
      <c r="BJ199" s="14" t="s">
        <v>78</v>
      </c>
      <c r="BK199" s="222">
        <f>ROUND(I199*H199,2)</f>
        <v>0</v>
      </c>
      <c r="BL199" s="14" t="s">
        <v>129</v>
      </c>
      <c r="BM199" s="221" t="s">
        <v>363</v>
      </c>
    </row>
    <row r="200" s="2" customFormat="1" ht="21.75" customHeight="1">
      <c r="A200" s="35"/>
      <c r="B200" s="36"/>
      <c r="C200" s="223" t="s">
        <v>364</v>
      </c>
      <c r="D200" s="223" t="s">
        <v>350</v>
      </c>
      <c r="E200" s="224" t="s">
        <v>365</v>
      </c>
      <c r="F200" s="225" t="s">
        <v>366</v>
      </c>
      <c r="G200" s="226" t="s">
        <v>202</v>
      </c>
      <c r="H200" s="227">
        <v>2</v>
      </c>
      <c r="I200" s="228"/>
      <c r="J200" s="229">
        <f>ROUND(I200*H200,2)</f>
        <v>0</v>
      </c>
      <c r="K200" s="230"/>
      <c r="L200" s="231"/>
      <c r="M200" s="232" t="s">
        <v>1</v>
      </c>
      <c r="N200" s="233" t="s">
        <v>38</v>
      </c>
      <c r="O200" s="88"/>
      <c r="P200" s="219">
        <f>O200*H200</f>
        <v>0</v>
      </c>
      <c r="Q200" s="219">
        <v>0.0114</v>
      </c>
      <c r="R200" s="219">
        <f>Q200*H200</f>
        <v>0.022800000000000001</v>
      </c>
      <c r="S200" s="219">
        <v>0</v>
      </c>
      <c r="T200" s="220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21" t="s">
        <v>262</v>
      </c>
      <c r="AT200" s="221" t="s">
        <v>350</v>
      </c>
      <c r="AU200" s="221" t="s">
        <v>80</v>
      </c>
      <c r="AY200" s="14" t="s">
        <v>122</v>
      </c>
      <c r="BE200" s="222">
        <f>IF(N200="základní",J200,0)</f>
        <v>0</v>
      </c>
      <c r="BF200" s="222">
        <f>IF(N200="snížená",J200,0)</f>
        <v>0</v>
      </c>
      <c r="BG200" s="222">
        <f>IF(N200="zákl. přenesená",J200,0)</f>
        <v>0</v>
      </c>
      <c r="BH200" s="222">
        <f>IF(N200="sníž. přenesená",J200,0)</f>
        <v>0</v>
      </c>
      <c r="BI200" s="222">
        <f>IF(N200="nulová",J200,0)</f>
        <v>0</v>
      </c>
      <c r="BJ200" s="14" t="s">
        <v>78</v>
      </c>
      <c r="BK200" s="222">
        <f>ROUND(I200*H200,2)</f>
        <v>0</v>
      </c>
      <c r="BL200" s="14" t="s">
        <v>129</v>
      </c>
      <c r="BM200" s="221" t="s">
        <v>367</v>
      </c>
    </row>
    <row r="201" s="2" customFormat="1" ht="24.15" customHeight="1">
      <c r="A201" s="35"/>
      <c r="B201" s="36"/>
      <c r="C201" s="223" t="s">
        <v>368</v>
      </c>
      <c r="D201" s="223" t="s">
        <v>350</v>
      </c>
      <c r="E201" s="224" t="s">
        <v>369</v>
      </c>
      <c r="F201" s="225" t="s">
        <v>370</v>
      </c>
      <c r="G201" s="226" t="s">
        <v>202</v>
      </c>
      <c r="H201" s="227">
        <v>3</v>
      </c>
      <c r="I201" s="228"/>
      <c r="J201" s="229">
        <f>ROUND(I201*H201,2)</f>
        <v>0</v>
      </c>
      <c r="K201" s="230"/>
      <c r="L201" s="231"/>
      <c r="M201" s="232" t="s">
        <v>1</v>
      </c>
      <c r="N201" s="233" t="s">
        <v>38</v>
      </c>
      <c r="O201" s="88"/>
      <c r="P201" s="219">
        <f>O201*H201</f>
        <v>0</v>
      </c>
      <c r="Q201" s="219">
        <v>0.012250000000000001</v>
      </c>
      <c r="R201" s="219">
        <f>Q201*H201</f>
        <v>0.036750000000000005</v>
      </c>
      <c r="S201" s="219">
        <v>0</v>
      </c>
      <c r="T201" s="220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21" t="s">
        <v>262</v>
      </c>
      <c r="AT201" s="221" t="s">
        <v>350</v>
      </c>
      <c r="AU201" s="221" t="s">
        <v>80</v>
      </c>
      <c r="AY201" s="14" t="s">
        <v>122</v>
      </c>
      <c r="BE201" s="222">
        <f>IF(N201="základní",J201,0)</f>
        <v>0</v>
      </c>
      <c r="BF201" s="222">
        <f>IF(N201="snížená",J201,0)</f>
        <v>0</v>
      </c>
      <c r="BG201" s="222">
        <f>IF(N201="zákl. přenesená",J201,0)</f>
        <v>0</v>
      </c>
      <c r="BH201" s="222">
        <f>IF(N201="sníž. přenesená",J201,0)</f>
        <v>0</v>
      </c>
      <c r="BI201" s="222">
        <f>IF(N201="nulová",J201,0)</f>
        <v>0</v>
      </c>
      <c r="BJ201" s="14" t="s">
        <v>78</v>
      </c>
      <c r="BK201" s="222">
        <f>ROUND(I201*H201,2)</f>
        <v>0</v>
      </c>
      <c r="BL201" s="14" t="s">
        <v>129</v>
      </c>
      <c r="BM201" s="221" t="s">
        <v>371</v>
      </c>
    </row>
    <row r="202" s="2" customFormat="1" ht="33" customHeight="1">
      <c r="A202" s="35"/>
      <c r="B202" s="36"/>
      <c r="C202" s="223" t="s">
        <v>372</v>
      </c>
      <c r="D202" s="223" t="s">
        <v>350</v>
      </c>
      <c r="E202" s="224" t="s">
        <v>373</v>
      </c>
      <c r="F202" s="225" t="s">
        <v>374</v>
      </c>
      <c r="G202" s="226" t="s">
        <v>202</v>
      </c>
      <c r="H202" s="227">
        <v>1</v>
      </c>
      <c r="I202" s="228"/>
      <c r="J202" s="229">
        <f>ROUND(I202*H202,2)</f>
        <v>0</v>
      </c>
      <c r="K202" s="230"/>
      <c r="L202" s="231"/>
      <c r="M202" s="232" t="s">
        <v>1</v>
      </c>
      <c r="N202" s="233" t="s">
        <v>38</v>
      </c>
      <c r="O202" s="88"/>
      <c r="P202" s="219">
        <f>O202*H202</f>
        <v>0</v>
      </c>
      <c r="Q202" s="219">
        <v>0.021499999999999998</v>
      </c>
      <c r="R202" s="219">
        <f>Q202*H202</f>
        <v>0.021499999999999998</v>
      </c>
      <c r="S202" s="219">
        <v>0</v>
      </c>
      <c r="T202" s="220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21" t="s">
        <v>262</v>
      </c>
      <c r="AT202" s="221" t="s">
        <v>350</v>
      </c>
      <c r="AU202" s="221" t="s">
        <v>80</v>
      </c>
      <c r="AY202" s="14" t="s">
        <v>122</v>
      </c>
      <c r="BE202" s="222">
        <f>IF(N202="základní",J202,0)</f>
        <v>0</v>
      </c>
      <c r="BF202" s="222">
        <f>IF(N202="snížená",J202,0)</f>
        <v>0</v>
      </c>
      <c r="BG202" s="222">
        <f>IF(N202="zákl. přenesená",J202,0)</f>
        <v>0</v>
      </c>
      <c r="BH202" s="222">
        <f>IF(N202="sníž. přenesená",J202,0)</f>
        <v>0</v>
      </c>
      <c r="BI202" s="222">
        <f>IF(N202="nulová",J202,0)</f>
        <v>0</v>
      </c>
      <c r="BJ202" s="14" t="s">
        <v>78</v>
      </c>
      <c r="BK202" s="222">
        <f>ROUND(I202*H202,2)</f>
        <v>0</v>
      </c>
      <c r="BL202" s="14" t="s">
        <v>129</v>
      </c>
      <c r="BM202" s="221" t="s">
        <v>375</v>
      </c>
    </row>
    <row r="203" s="2" customFormat="1" ht="33" customHeight="1">
      <c r="A203" s="35"/>
      <c r="B203" s="36"/>
      <c r="C203" s="223" t="s">
        <v>376</v>
      </c>
      <c r="D203" s="223" t="s">
        <v>350</v>
      </c>
      <c r="E203" s="224" t="s">
        <v>377</v>
      </c>
      <c r="F203" s="225" t="s">
        <v>378</v>
      </c>
      <c r="G203" s="226" t="s">
        <v>202</v>
      </c>
      <c r="H203" s="227">
        <v>4</v>
      </c>
      <c r="I203" s="228"/>
      <c r="J203" s="229">
        <f>ROUND(I203*H203,2)</f>
        <v>0</v>
      </c>
      <c r="K203" s="230"/>
      <c r="L203" s="231"/>
      <c r="M203" s="232" t="s">
        <v>1</v>
      </c>
      <c r="N203" s="233" t="s">
        <v>38</v>
      </c>
      <c r="O203" s="88"/>
      <c r="P203" s="219">
        <f>O203*H203</f>
        <v>0</v>
      </c>
      <c r="Q203" s="219">
        <v>0.021499999999999998</v>
      </c>
      <c r="R203" s="219">
        <f>Q203*H203</f>
        <v>0.085999999999999993</v>
      </c>
      <c r="S203" s="219">
        <v>0</v>
      </c>
      <c r="T203" s="220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21" t="s">
        <v>262</v>
      </c>
      <c r="AT203" s="221" t="s">
        <v>350</v>
      </c>
      <c r="AU203" s="221" t="s">
        <v>80</v>
      </c>
      <c r="AY203" s="14" t="s">
        <v>122</v>
      </c>
      <c r="BE203" s="222">
        <f>IF(N203="základní",J203,0)</f>
        <v>0</v>
      </c>
      <c r="BF203" s="222">
        <f>IF(N203="snížená",J203,0)</f>
        <v>0</v>
      </c>
      <c r="BG203" s="222">
        <f>IF(N203="zákl. přenesená",J203,0)</f>
        <v>0</v>
      </c>
      <c r="BH203" s="222">
        <f>IF(N203="sníž. přenesená",J203,0)</f>
        <v>0</v>
      </c>
      <c r="BI203" s="222">
        <f>IF(N203="nulová",J203,0)</f>
        <v>0</v>
      </c>
      <c r="BJ203" s="14" t="s">
        <v>78</v>
      </c>
      <c r="BK203" s="222">
        <f>ROUND(I203*H203,2)</f>
        <v>0</v>
      </c>
      <c r="BL203" s="14" t="s">
        <v>129</v>
      </c>
      <c r="BM203" s="221" t="s">
        <v>379</v>
      </c>
    </row>
    <row r="204" s="2" customFormat="1" ht="33" customHeight="1">
      <c r="A204" s="35"/>
      <c r="B204" s="36"/>
      <c r="C204" s="223" t="s">
        <v>380</v>
      </c>
      <c r="D204" s="223" t="s">
        <v>350</v>
      </c>
      <c r="E204" s="224" t="s">
        <v>381</v>
      </c>
      <c r="F204" s="225" t="s">
        <v>382</v>
      </c>
      <c r="G204" s="226" t="s">
        <v>202</v>
      </c>
      <c r="H204" s="227">
        <v>3</v>
      </c>
      <c r="I204" s="228"/>
      <c r="J204" s="229">
        <f>ROUND(I204*H204,2)</f>
        <v>0</v>
      </c>
      <c r="K204" s="230"/>
      <c r="L204" s="231"/>
      <c r="M204" s="232" t="s">
        <v>1</v>
      </c>
      <c r="N204" s="233" t="s">
        <v>38</v>
      </c>
      <c r="O204" s="88"/>
      <c r="P204" s="219">
        <f>O204*H204</f>
        <v>0</v>
      </c>
      <c r="Q204" s="219">
        <v>0.017500000000000002</v>
      </c>
      <c r="R204" s="219">
        <f>Q204*H204</f>
        <v>0.052500000000000005</v>
      </c>
      <c r="S204" s="219">
        <v>0</v>
      </c>
      <c r="T204" s="220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21" t="s">
        <v>262</v>
      </c>
      <c r="AT204" s="221" t="s">
        <v>350</v>
      </c>
      <c r="AU204" s="221" t="s">
        <v>80</v>
      </c>
      <c r="AY204" s="14" t="s">
        <v>122</v>
      </c>
      <c r="BE204" s="222">
        <f>IF(N204="základní",J204,0)</f>
        <v>0</v>
      </c>
      <c r="BF204" s="222">
        <f>IF(N204="snížená",J204,0)</f>
        <v>0</v>
      </c>
      <c r="BG204" s="222">
        <f>IF(N204="zákl. přenesená",J204,0)</f>
        <v>0</v>
      </c>
      <c r="BH204" s="222">
        <f>IF(N204="sníž. přenesená",J204,0)</f>
        <v>0</v>
      </c>
      <c r="BI204" s="222">
        <f>IF(N204="nulová",J204,0)</f>
        <v>0</v>
      </c>
      <c r="BJ204" s="14" t="s">
        <v>78</v>
      </c>
      <c r="BK204" s="222">
        <f>ROUND(I204*H204,2)</f>
        <v>0</v>
      </c>
      <c r="BL204" s="14" t="s">
        <v>129</v>
      </c>
      <c r="BM204" s="221" t="s">
        <v>383</v>
      </c>
    </row>
    <row r="205" s="2" customFormat="1" ht="16.5" customHeight="1">
      <c r="A205" s="35"/>
      <c r="B205" s="36"/>
      <c r="C205" s="209" t="s">
        <v>384</v>
      </c>
      <c r="D205" s="209" t="s">
        <v>125</v>
      </c>
      <c r="E205" s="210" t="s">
        <v>385</v>
      </c>
      <c r="F205" s="211" t="s">
        <v>386</v>
      </c>
      <c r="G205" s="212" t="s">
        <v>202</v>
      </c>
      <c r="H205" s="213">
        <v>8</v>
      </c>
      <c r="I205" s="214"/>
      <c r="J205" s="215">
        <f>ROUND(I205*H205,2)</f>
        <v>0</v>
      </c>
      <c r="K205" s="216"/>
      <c r="L205" s="41"/>
      <c r="M205" s="217" t="s">
        <v>1</v>
      </c>
      <c r="N205" s="218" t="s">
        <v>38</v>
      </c>
      <c r="O205" s="88"/>
      <c r="P205" s="219">
        <f>O205*H205</f>
        <v>0</v>
      </c>
      <c r="Q205" s="219">
        <v>0</v>
      </c>
      <c r="R205" s="219">
        <f>Q205*H205</f>
        <v>0</v>
      </c>
      <c r="S205" s="219">
        <v>0.00042000000000000002</v>
      </c>
      <c r="T205" s="220">
        <f>S205*H205</f>
        <v>0.0033600000000000001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21" t="s">
        <v>129</v>
      </c>
      <c r="AT205" s="221" t="s">
        <v>125</v>
      </c>
      <c r="AU205" s="221" t="s">
        <v>80</v>
      </c>
      <c r="AY205" s="14" t="s">
        <v>122</v>
      </c>
      <c r="BE205" s="222">
        <f>IF(N205="základní",J205,0)</f>
        <v>0</v>
      </c>
      <c r="BF205" s="222">
        <f>IF(N205="snížená",J205,0)</f>
        <v>0</v>
      </c>
      <c r="BG205" s="222">
        <f>IF(N205="zákl. přenesená",J205,0)</f>
        <v>0</v>
      </c>
      <c r="BH205" s="222">
        <f>IF(N205="sníž. přenesená",J205,0)</f>
        <v>0</v>
      </c>
      <c r="BI205" s="222">
        <f>IF(N205="nulová",J205,0)</f>
        <v>0</v>
      </c>
      <c r="BJ205" s="14" t="s">
        <v>78</v>
      </c>
      <c r="BK205" s="222">
        <f>ROUND(I205*H205,2)</f>
        <v>0</v>
      </c>
      <c r="BL205" s="14" t="s">
        <v>129</v>
      </c>
      <c r="BM205" s="221" t="s">
        <v>387</v>
      </c>
    </row>
    <row r="206" s="2" customFormat="1" ht="24.15" customHeight="1">
      <c r="A206" s="35"/>
      <c r="B206" s="36"/>
      <c r="C206" s="209" t="s">
        <v>388</v>
      </c>
      <c r="D206" s="209" t="s">
        <v>125</v>
      </c>
      <c r="E206" s="210" t="s">
        <v>389</v>
      </c>
      <c r="F206" s="211" t="s">
        <v>390</v>
      </c>
      <c r="G206" s="212" t="s">
        <v>209</v>
      </c>
      <c r="H206" s="213">
        <v>0.23100000000000001</v>
      </c>
      <c r="I206" s="214"/>
      <c r="J206" s="215">
        <f>ROUND(I206*H206,2)</f>
        <v>0</v>
      </c>
      <c r="K206" s="216"/>
      <c r="L206" s="41"/>
      <c r="M206" s="217" t="s">
        <v>1</v>
      </c>
      <c r="N206" s="218" t="s">
        <v>38</v>
      </c>
      <c r="O206" s="88"/>
      <c r="P206" s="219">
        <f>O206*H206</f>
        <v>0</v>
      </c>
      <c r="Q206" s="219">
        <v>0</v>
      </c>
      <c r="R206" s="219">
        <f>Q206*H206</f>
        <v>0</v>
      </c>
      <c r="S206" s="219">
        <v>0</v>
      </c>
      <c r="T206" s="220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21" t="s">
        <v>129</v>
      </c>
      <c r="AT206" s="221" t="s">
        <v>125</v>
      </c>
      <c r="AU206" s="221" t="s">
        <v>80</v>
      </c>
      <c r="AY206" s="14" t="s">
        <v>122</v>
      </c>
      <c r="BE206" s="222">
        <f>IF(N206="základní",J206,0)</f>
        <v>0</v>
      </c>
      <c r="BF206" s="222">
        <f>IF(N206="snížená",J206,0)</f>
        <v>0</v>
      </c>
      <c r="BG206" s="222">
        <f>IF(N206="zákl. přenesená",J206,0)</f>
        <v>0</v>
      </c>
      <c r="BH206" s="222">
        <f>IF(N206="sníž. přenesená",J206,0)</f>
        <v>0</v>
      </c>
      <c r="BI206" s="222">
        <f>IF(N206="nulová",J206,0)</f>
        <v>0</v>
      </c>
      <c r="BJ206" s="14" t="s">
        <v>78</v>
      </c>
      <c r="BK206" s="222">
        <f>ROUND(I206*H206,2)</f>
        <v>0</v>
      </c>
      <c r="BL206" s="14" t="s">
        <v>129</v>
      </c>
      <c r="BM206" s="221" t="s">
        <v>391</v>
      </c>
    </row>
    <row r="207" s="12" customFormat="1" ht="22.8" customHeight="1">
      <c r="A207" s="12"/>
      <c r="B207" s="193"/>
      <c r="C207" s="194"/>
      <c r="D207" s="195" t="s">
        <v>72</v>
      </c>
      <c r="E207" s="207" t="s">
        <v>392</v>
      </c>
      <c r="F207" s="207" t="s">
        <v>393</v>
      </c>
      <c r="G207" s="194"/>
      <c r="H207" s="194"/>
      <c r="I207" s="197"/>
      <c r="J207" s="208">
        <f>BK207</f>
        <v>0</v>
      </c>
      <c r="K207" s="194"/>
      <c r="L207" s="199"/>
      <c r="M207" s="200"/>
      <c r="N207" s="201"/>
      <c r="O207" s="201"/>
      <c r="P207" s="202">
        <f>SUM(P208:P214)</f>
        <v>0</v>
      </c>
      <c r="Q207" s="201"/>
      <c r="R207" s="202">
        <f>SUM(R208:R214)</f>
        <v>1.0554218799999999</v>
      </c>
      <c r="S207" s="201"/>
      <c r="T207" s="203">
        <f>SUM(T208:T214)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04" t="s">
        <v>80</v>
      </c>
      <c r="AT207" s="205" t="s">
        <v>72</v>
      </c>
      <c r="AU207" s="205" t="s">
        <v>78</v>
      </c>
      <c r="AY207" s="204" t="s">
        <v>122</v>
      </c>
      <c r="BK207" s="206">
        <f>SUM(BK208:BK214)</f>
        <v>0</v>
      </c>
    </row>
    <row r="208" s="2" customFormat="1" ht="24.15" customHeight="1">
      <c r="A208" s="35"/>
      <c r="B208" s="36"/>
      <c r="C208" s="209" t="s">
        <v>394</v>
      </c>
      <c r="D208" s="209" t="s">
        <v>125</v>
      </c>
      <c r="E208" s="210" t="s">
        <v>395</v>
      </c>
      <c r="F208" s="211" t="s">
        <v>396</v>
      </c>
      <c r="G208" s="212" t="s">
        <v>128</v>
      </c>
      <c r="H208" s="213">
        <v>31.103999999999999</v>
      </c>
      <c r="I208" s="214"/>
      <c r="J208" s="215">
        <f>ROUND(I208*H208,2)</f>
        <v>0</v>
      </c>
      <c r="K208" s="216"/>
      <c r="L208" s="41"/>
      <c r="M208" s="217" t="s">
        <v>1</v>
      </c>
      <c r="N208" s="218" t="s">
        <v>38</v>
      </c>
      <c r="O208" s="88"/>
      <c r="P208" s="219">
        <f>O208*H208</f>
        <v>0</v>
      </c>
      <c r="Q208" s="219">
        <v>0.0041700000000000001</v>
      </c>
      <c r="R208" s="219">
        <f>Q208*H208</f>
        <v>0.12970367999999999</v>
      </c>
      <c r="S208" s="219">
        <v>0</v>
      </c>
      <c r="T208" s="220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21" t="s">
        <v>129</v>
      </c>
      <c r="AT208" s="221" t="s">
        <v>125</v>
      </c>
      <c r="AU208" s="221" t="s">
        <v>80</v>
      </c>
      <c r="AY208" s="14" t="s">
        <v>122</v>
      </c>
      <c r="BE208" s="222">
        <f>IF(N208="základní",J208,0)</f>
        <v>0</v>
      </c>
      <c r="BF208" s="222">
        <f>IF(N208="snížená",J208,0)</f>
        <v>0</v>
      </c>
      <c r="BG208" s="222">
        <f>IF(N208="zákl. přenesená",J208,0)</f>
        <v>0</v>
      </c>
      <c r="BH208" s="222">
        <f>IF(N208="sníž. přenesená",J208,0)</f>
        <v>0</v>
      </c>
      <c r="BI208" s="222">
        <f>IF(N208="nulová",J208,0)</f>
        <v>0</v>
      </c>
      <c r="BJ208" s="14" t="s">
        <v>78</v>
      </c>
      <c r="BK208" s="222">
        <f>ROUND(I208*H208,2)</f>
        <v>0</v>
      </c>
      <c r="BL208" s="14" t="s">
        <v>129</v>
      </c>
      <c r="BM208" s="221" t="s">
        <v>397</v>
      </c>
    </row>
    <row r="209" s="2" customFormat="1" ht="24.15" customHeight="1">
      <c r="A209" s="35"/>
      <c r="B209" s="36"/>
      <c r="C209" s="223" t="s">
        <v>398</v>
      </c>
      <c r="D209" s="223" t="s">
        <v>350</v>
      </c>
      <c r="E209" s="224" t="s">
        <v>399</v>
      </c>
      <c r="F209" s="225" t="s">
        <v>400</v>
      </c>
      <c r="G209" s="226" t="s">
        <v>128</v>
      </c>
      <c r="H209" s="227">
        <v>21.600000000000001</v>
      </c>
      <c r="I209" s="228"/>
      <c r="J209" s="229">
        <f>ROUND(I209*H209,2)</f>
        <v>0</v>
      </c>
      <c r="K209" s="230"/>
      <c r="L209" s="231"/>
      <c r="M209" s="232" t="s">
        <v>1</v>
      </c>
      <c r="N209" s="233" t="s">
        <v>38</v>
      </c>
      <c r="O209" s="88"/>
      <c r="P209" s="219">
        <f>O209*H209</f>
        <v>0</v>
      </c>
      <c r="Q209" s="219">
        <v>0.019199999999999998</v>
      </c>
      <c r="R209" s="219">
        <f>Q209*H209</f>
        <v>0.41471999999999998</v>
      </c>
      <c r="S209" s="219">
        <v>0</v>
      </c>
      <c r="T209" s="220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21" t="s">
        <v>262</v>
      </c>
      <c r="AT209" s="221" t="s">
        <v>350</v>
      </c>
      <c r="AU209" s="221" t="s">
        <v>80</v>
      </c>
      <c r="AY209" s="14" t="s">
        <v>122</v>
      </c>
      <c r="BE209" s="222">
        <f>IF(N209="základní",J209,0)</f>
        <v>0</v>
      </c>
      <c r="BF209" s="222">
        <f>IF(N209="snížená",J209,0)</f>
        <v>0</v>
      </c>
      <c r="BG209" s="222">
        <f>IF(N209="zákl. přenesená",J209,0)</f>
        <v>0</v>
      </c>
      <c r="BH209" s="222">
        <f>IF(N209="sníž. přenesená",J209,0)</f>
        <v>0</v>
      </c>
      <c r="BI209" s="222">
        <f>IF(N209="nulová",J209,0)</f>
        <v>0</v>
      </c>
      <c r="BJ209" s="14" t="s">
        <v>78</v>
      </c>
      <c r="BK209" s="222">
        <f>ROUND(I209*H209,2)</f>
        <v>0</v>
      </c>
      <c r="BL209" s="14" t="s">
        <v>129</v>
      </c>
      <c r="BM209" s="221" t="s">
        <v>401</v>
      </c>
    </row>
    <row r="210" s="2" customFormat="1" ht="16.5" customHeight="1">
      <c r="A210" s="35"/>
      <c r="B210" s="36"/>
      <c r="C210" s="209" t="s">
        <v>402</v>
      </c>
      <c r="D210" s="209" t="s">
        <v>125</v>
      </c>
      <c r="E210" s="210" t="s">
        <v>403</v>
      </c>
      <c r="F210" s="211" t="s">
        <v>404</v>
      </c>
      <c r="G210" s="212" t="s">
        <v>128</v>
      </c>
      <c r="H210" s="213">
        <v>31.103999999999999</v>
      </c>
      <c r="I210" s="214"/>
      <c r="J210" s="215">
        <f>ROUND(I210*H210,2)</f>
        <v>0</v>
      </c>
      <c r="K210" s="216"/>
      <c r="L210" s="41"/>
      <c r="M210" s="217" t="s">
        <v>1</v>
      </c>
      <c r="N210" s="218" t="s">
        <v>38</v>
      </c>
      <c r="O210" s="88"/>
      <c r="P210" s="219">
        <f>O210*H210</f>
        <v>0</v>
      </c>
      <c r="Q210" s="219">
        <v>0.00029999999999999997</v>
      </c>
      <c r="R210" s="219">
        <f>Q210*H210</f>
        <v>0.0093311999999999996</v>
      </c>
      <c r="S210" s="219">
        <v>0</v>
      </c>
      <c r="T210" s="220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21" t="s">
        <v>129</v>
      </c>
      <c r="AT210" s="221" t="s">
        <v>125</v>
      </c>
      <c r="AU210" s="221" t="s">
        <v>80</v>
      </c>
      <c r="AY210" s="14" t="s">
        <v>122</v>
      </c>
      <c r="BE210" s="222">
        <f>IF(N210="základní",J210,0)</f>
        <v>0</v>
      </c>
      <c r="BF210" s="222">
        <f>IF(N210="snížená",J210,0)</f>
        <v>0</v>
      </c>
      <c r="BG210" s="222">
        <f>IF(N210="zákl. přenesená",J210,0)</f>
        <v>0</v>
      </c>
      <c r="BH210" s="222">
        <f>IF(N210="sníž. přenesená",J210,0)</f>
        <v>0</v>
      </c>
      <c r="BI210" s="222">
        <f>IF(N210="nulová",J210,0)</f>
        <v>0</v>
      </c>
      <c r="BJ210" s="14" t="s">
        <v>78</v>
      </c>
      <c r="BK210" s="222">
        <f>ROUND(I210*H210,2)</f>
        <v>0</v>
      </c>
      <c r="BL210" s="14" t="s">
        <v>129</v>
      </c>
      <c r="BM210" s="221" t="s">
        <v>405</v>
      </c>
    </row>
    <row r="211" s="2" customFormat="1" ht="24.15" customHeight="1">
      <c r="A211" s="35"/>
      <c r="B211" s="36"/>
      <c r="C211" s="223" t="s">
        <v>406</v>
      </c>
      <c r="D211" s="223" t="s">
        <v>350</v>
      </c>
      <c r="E211" s="224" t="s">
        <v>407</v>
      </c>
      <c r="F211" s="225" t="s">
        <v>408</v>
      </c>
      <c r="G211" s="226" t="s">
        <v>128</v>
      </c>
      <c r="H211" s="227">
        <v>15.725</v>
      </c>
      <c r="I211" s="228"/>
      <c r="J211" s="229">
        <f>ROUND(I211*H211,2)</f>
        <v>0</v>
      </c>
      <c r="K211" s="230"/>
      <c r="L211" s="231"/>
      <c r="M211" s="232" t="s">
        <v>1</v>
      </c>
      <c r="N211" s="233" t="s">
        <v>38</v>
      </c>
      <c r="O211" s="88"/>
      <c r="P211" s="219">
        <f>O211*H211</f>
        <v>0</v>
      </c>
      <c r="Q211" s="219">
        <v>0.023</v>
      </c>
      <c r="R211" s="219">
        <f>Q211*H211</f>
        <v>0.36167499999999997</v>
      </c>
      <c r="S211" s="219">
        <v>0</v>
      </c>
      <c r="T211" s="220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21" t="s">
        <v>262</v>
      </c>
      <c r="AT211" s="221" t="s">
        <v>350</v>
      </c>
      <c r="AU211" s="221" t="s">
        <v>80</v>
      </c>
      <c r="AY211" s="14" t="s">
        <v>122</v>
      </c>
      <c r="BE211" s="222">
        <f>IF(N211="základní",J211,0)</f>
        <v>0</v>
      </c>
      <c r="BF211" s="222">
        <f>IF(N211="snížená",J211,0)</f>
        <v>0</v>
      </c>
      <c r="BG211" s="222">
        <f>IF(N211="zákl. přenesená",J211,0)</f>
        <v>0</v>
      </c>
      <c r="BH211" s="222">
        <f>IF(N211="sníž. přenesená",J211,0)</f>
        <v>0</v>
      </c>
      <c r="BI211" s="222">
        <f>IF(N211="nulová",J211,0)</f>
        <v>0</v>
      </c>
      <c r="BJ211" s="14" t="s">
        <v>78</v>
      </c>
      <c r="BK211" s="222">
        <f>ROUND(I211*H211,2)</f>
        <v>0</v>
      </c>
      <c r="BL211" s="14" t="s">
        <v>129</v>
      </c>
      <c r="BM211" s="221" t="s">
        <v>409</v>
      </c>
    </row>
    <row r="212" s="2" customFormat="1" ht="16.5" customHeight="1">
      <c r="A212" s="35"/>
      <c r="B212" s="36"/>
      <c r="C212" s="209" t="s">
        <v>410</v>
      </c>
      <c r="D212" s="209" t="s">
        <v>125</v>
      </c>
      <c r="E212" s="210" t="s">
        <v>411</v>
      </c>
      <c r="F212" s="211" t="s">
        <v>412</v>
      </c>
      <c r="G212" s="212" t="s">
        <v>147</v>
      </c>
      <c r="H212" s="213">
        <v>46.399999999999999</v>
      </c>
      <c r="I212" s="214"/>
      <c r="J212" s="215">
        <f>ROUND(I212*H212,2)</f>
        <v>0</v>
      </c>
      <c r="K212" s="216"/>
      <c r="L212" s="41"/>
      <c r="M212" s="217" t="s">
        <v>1</v>
      </c>
      <c r="N212" s="218" t="s">
        <v>38</v>
      </c>
      <c r="O212" s="88"/>
      <c r="P212" s="219">
        <f>O212*H212</f>
        <v>0</v>
      </c>
      <c r="Q212" s="219">
        <v>3.0000000000000001E-05</v>
      </c>
      <c r="R212" s="219">
        <f>Q212*H212</f>
        <v>0.001392</v>
      </c>
      <c r="S212" s="219">
        <v>0</v>
      </c>
      <c r="T212" s="220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21" t="s">
        <v>129</v>
      </c>
      <c r="AT212" s="221" t="s">
        <v>125</v>
      </c>
      <c r="AU212" s="221" t="s">
        <v>80</v>
      </c>
      <c r="AY212" s="14" t="s">
        <v>122</v>
      </c>
      <c r="BE212" s="222">
        <f>IF(N212="základní",J212,0)</f>
        <v>0</v>
      </c>
      <c r="BF212" s="222">
        <f>IF(N212="snížená",J212,0)</f>
        <v>0</v>
      </c>
      <c r="BG212" s="222">
        <f>IF(N212="zákl. přenesená",J212,0)</f>
        <v>0</v>
      </c>
      <c r="BH212" s="222">
        <f>IF(N212="sníž. přenesená",J212,0)</f>
        <v>0</v>
      </c>
      <c r="BI212" s="222">
        <f>IF(N212="nulová",J212,0)</f>
        <v>0</v>
      </c>
      <c r="BJ212" s="14" t="s">
        <v>78</v>
      </c>
      <c r="BK212" s="222">
        <f>ROUND(I212*H212,2)</f>
        <v>0</v>
      </c>
      <c r="BL212" s="14" t="s">
        <v>129</v>
      </c>
      <c r="BM212" s="221" t="s">
        <v>413</v>
      </c>
    </row>
    <row r="213" s="2" customFormat="1" ht="24.15" customHeight="1">
      <c r="A213" s="35"/>
      <c r="B213" s="36"/>
      <c r="C213" s="209" t="s">
        <v>414</v>
      </c>
      <c r="D213" s="209" t="s">
        <v>125</v>
      </c>
      <c r="E213" s="210" t="s">
        <v>415</v>
      </c>
      <c r="F213" s="211" t="s">
        <v>416</v>
      </c>
      <c r="G213" s="212" t="s">
        <v>128</v>
      </c>
      <c r="H213" s="213">
        <v>18</v>
      </c>
      <c r="I213" s="214"/>
      <c r="J213" s="215">
        <f>ROUND(I213*H213,2)</f>
        <v>0</v>
      </c>
      <c r="K213" s="216"/>
      <c r="L213" s="41"/>
      <c r="M213" s="217" t="s">
        <v>1</v>
      </c>
      <c r="N213" s="218" t="s">
        <v>38</v>
      </c>
      <c r="O213" s="88"/>
      <c r="P213" s="219">
        <f>O213*H213</f>
        <v>0</v>
      </c>
      <c r="Q213" s="219">
        <v>0.0077000000000000002</v>
      </c>
      <c r="R213" s="219">
        <f>Q213*H213</f>
        <v>0.1386</v>
      </c>
      <c r="S213" s="219">
        <v>0</v>
      </c>
      <c r="T213" s="220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21" t="s">
        <v>129</v>
      </c>
      <c r="AT213" s="221" t="s">
        <v>125</v>
      </c>
      <c r="AU213" s="221" t="s">
        <v>80</v>
      </c>
      <c r="AY213" s="14" t="s">
        <v>122</v>
      </c>
      <c r="BE213" s="222">
        <f>IF(N213="základní",J213,0)</f>
        <v>0</v>
      </c>
      <c r="BF213" s="222">
        <f>IF(N213="snížená",J213,0)</f>
        <v>0</v>
      </c>
      <c r="BG213" s="222">
        <f>IF(N213="zákl. přenesená",J213,0)</f>
        <v>0</v>
      </c>
      <c r="BH213" s="222">
        <f>IF(N213="sníž. přenesená",J213,0)</f>
        <v>0</v>
      </c>
      <c r="BI213" s="222">
        <f>IF(N213="nulová",J213,0)</f>
        <v>0</v>
      </c>
      <c r="BJ213" s="14" t="s">
        <v>78</v>
      </c>
      <c r="BK213" s="222">
        <f>ROUND(I213*H213,2)</f>
        <v>0</v>
      </c>
      <c r="BL213" s="14" t="s">
        <v>129</v>
      </c>
      <c r="BM213" s="221" t="s">
        <v>417</v>
      </c>
    </row>
    <row r="214" s="2" customFormat="1" ht="24.15" customHeight="1">
      <c r="A214" s="35"/>
      <c r="B214" s="36"/>
      <c r="C214" s="209" t="s">
        <v>418</v>
      </c>
      <c r="D214" s="209" t="s">
        <v>125</v>
      </c>
      <c r="E214" s="210" t="s">
        <v>419</v>
      </c>
      <c r="F214" s="211" t="s">
        <v>420</v>
      </c>
      <c r="G214" s="212" t="s">
        <v>209</v>
      </c>
      <c r="H214" s="213">
        <v>1.0549999999999999</v>
      </c>
      <c r="I214" s="214"/>
      <c r="J214" s="215">
        <f>ROUND(I214*H214,2)</f>
        <v>0</v>
      </c>
      <c r="K214" s="216"/>
      <c r="L214" s="41"/>
      <c r="M214" s="217" t="s">
        <v>1</v>
      </c>
      <c r="N214" s="218" t="s">
        <v>38</v>
      </c>
      <c r="O214" s="88"/>
      <c r="P214" s="219">
        <f>O214*H214</f>
        <v>0</v>
      </c>
      <c r="Q214" s="219">
        <v>0</v>
      </c>
      <c r="R214" s="219">
        <f>Q214*H214</f>
        <v>0</v>
      </c>
      <c r="S214" s="219">
        <v>0</v>
      </c>
      <c r="T214" s="220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21" t="s">
        <v>129</v>
      </c>
      <c r="AT214" s="221" t="s">
        <v>125</v>
      </c>
      <c r="AU214" s="221" t="s">
        <v>80</v>
      </c>
      <c r="AY214" s="14" t="s">
        <v>122</v>
      </c>
      <c r="BE214" s="222">
        <f>IF(N214="základní",J214,0)</f>
        <v>0</v>
      </c>
      <c r="BF214" s="222">
        <f>IF(N214="snížená",J214,0)</f>
        <v>0</v>
      </c>
      <c r="BG214" s="222">
        <f>IF(N214="zákl. přenesená",J214,0)</f>
        <v>0</v>
      </c>
      <c r="BH214" s="222">
        <f>IF(N214="sníž. přenesená",J214,0)</f>
        <v>0</v>
      </c>
      <c r="BI214" s="222">
        <f>IF(N214="nulová",J214,0)</f>
        <v>0</v>
      </c>
      <c r="BJ214" s="14" t="s">
        <v>78</v>
      </c>
      <c r="BK214" s="222">
        <f>ROUND(I214*H214,2)</f>
        <v>0</v>
      </c>
      <c r="BL214" s="14" t="s">
        <v>129</v>
      </c>
      <c r="BM214" s="221" t="s">
        <v>421</v>
      </c>
    </row>
    <row r="215" s="12" customFormat="1" ht="22.8" customHeight="1">
      <c r="A215" s="12"/>
      <c r="B215" s="193"/>
      <c r="C215" s="194"/>
      <c r="D215" s="195" t="s">
        <v>72</v>
      </c>
      <c r="E215" s="207" t="s">
        <v>422</v>
      </c>
      <c r="F215" s="207" t="s">
        <v>423</v>
      </c>
      <c r="G215" s="194"/>
      <c r="H215" s="194"/>
      <c r="I215" s="197"/>
      <c r="J215" s="208">
        <f>BK215</f>
        <v>0</v>
      </c>
      <c r="K215" s="194"/>
      <c r="L215" s="199"/>
      <c r="M215" s="200"/>
      <c r="N215" s="201"/>
      <c r="O215" s="201"/>
      <c r="P215" s="202">
        <f>SUM(P216:P217)</f>
        <v>0</v>
      </c>
      <c r="Q215" s="201"/>
      <c r="R215" s="202">
        <f>SUM(R216:R217)</f>
        <v>0</v>
      </c>
      <c r="S215" s="201"/>
      <c r="T215" s="203">
        <f>SUM(T216:T217)</f>
        <v>0.1404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04" t="s">
        <v>80</v>
      </c>
      <c r="AT215" s="205" t="s">
        <v>72</v>
      </c>
      <c r="AU215" s="205" t="s">
        <v>78</v>
      </c>
      <c r="AY215" s="204" t="s">
        <v>122</v>
      </c>
      <c r="BK215" s="206">
        <f>SUM(BK216:BK217)</f>
        <v>0</v>
      </c>
    </row>
    <row r="216" s="2" customFormat="1" ht="24.15" customHeight="1">
      <c r="A216" s="35"/>
      <c r="B216" s="36"/>
      <c r="C216" s="209" t="s">
        <v>424</v>
      </c>
      <c r="D216" s="209" t="s">
        <v>125</v>
      </c>
      <c r="E216" s="210" t="s">
        <v>425</v>
      </c>
      <c r="F216" s="211" t="s">
        <v>426</v>
      </c>
      <c r="G216" s="212" t="s">
        <v>147</v>
      </c>
      <c r="H216" s="213">
        <v>46.799999999999997</v>
      </c>
      <c r="I216" s="214"/>
      <c r="J216" s="215">
        <f>ROUND(I216*H216,2)</f>
        <v>0</v>
      </c>
      <c r="K216" s="216"/>
      <c r="L216" s="41"/>
      <c r="M216" s="217" t="s">
        <v>1</v>
      </c>
      <c r="N216" s="218" t="s">
        <v>38</v>
      </c>
      <c r="O216" s="88"/>
      <c r="P216" s="219">
        <f>O216*H216</f>
        <v>0</v>
      </c>
      <c r="Q216" s="219">
        <v>0</v>
      </c>
      <c r="R216" s="219">
        <f>Q216*H216</f>
        <v>0</v>
      </c>
      <c r="S216" s="219">
        <v>0.0030000000000000001</v>
      </c>
      <c r="T216" s="220">
        <f>S216*H216</f>
        <v>0.1404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21" t="s">
        <v>129</v>
      </c>
      <c r="AT216" s="221" t="s">
        <v>125</v>
      </c>
      <c r="AU216" s="221" t="s">
        <v>80</v>
      </c>
      <c r="AY216" s="14" t="s">
        <v>122</v>
      </c>
      <c r="BE216" s="222">
        <f>IF(N216="základní",J216,0)</f>
        <v>0</v>
      </c>
      <c r="BF216" s="222">
        <f>IF(N216="snížená",J216,0)</f>
        <v>0</v>
      </c>
      <c r="BG216" s="222">
        <f>IF(N216="zákl. přenesená",J216,0)</f>
        <v>0</v>
      </c>
      <c r="BH216" s="222">
        <f>IF(N216="sníž. přenesená",J216,0)</f>
        <v>0</v>
      </c>
      <c r="BI216" s="222">
        <f>IF(N216="nulová",J216,0)</f>
        <v>0</v>
      </c>
      <c r="BJ216" s="14" t="s">
        <v>78</v>
      </c>
      <c r="BK216" s="222">
        <f>ROUND(I216*H216,2)</f>
        <v>0</v>
      </c>
      <c r="BL216" s="14" t="s">
        <v>129</v>
      </c>
      <c r="BM216" s="221" t="s">
        <v>427</v>
      </c>
    </row>
    <row r="217" s="2" customFormat="1" ht="16.5" customHeight="1">
      <c r="A217" s="35"/>
      <c r="B217" s="36"/>
      <c r="C217" s="209" t="s">
        <v>428</v>
      </c>
      <c r="D217" s="209" t="s">
        <v>125</v>
      </c>
      <c r="E217" s="210" t="s">
        <v>429</v>
      </c>
      <c r="F217" s="211" t="s">
        <v>430</v>
      </c>
      <c r="G217" s="212" t="s">
        <v>147</v>
      </c>
      <c r="H217" s="213">
        <v>46.799999999999997</v>
      </c>
      <c r="I217" s="214"/>
      <c r="J217" s="215">
        <f>ROUND(I217*H217,2)</f>
        <v>0</v>
      </c>
      <c r="K217" s="216"/>
      <c r="L217" s="41"/>
      <c r="M217" s="217" t="s">
        <v>1</v>
      </c>
      <c r="N217" s="218" t="s">
        <v>38</v>
      </c>
      <c r="O217" s="88"/>
      <c r="P217" s="219">
        <f>O217*H217</f>
        <v>0</v>
      </c>
      <c r="Q217" s="219">
        <v>0</v>
      </c>
      <c r="R217" s="219">
        <f>Q217*H217</f>
        <v>0</v>
      </c>
      <c r="S217" s="219">
        <v>0</v>
      </c>
      <c r="T217" s="220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21" t="s">
        <v>129</v>
      </c>
      <c r="AT217" s="221" t="s">
        <v>125</v>
      </c>
      <c r="AU217" s="221" t="s">
        <v>80</v>
      </c>
      <c r="AY217" s="14" t="s">
        <v>122</v>
      </c>
      <c r="BE217" s="222">
        <f>IF(N217="základní",J217,0)</f>
        <v>0</v>
      </c>
      <c r="BF217" s="222">
        <f>IF(N217="snížená",J217,0)</f>
        <v>0</v>
      </c>
      <c r="BG217" s="222">
        <f>IF(N217="zákl. přenesená",J217,0)</f>
        <v>0</v>
      </c>
      <c r="BH217" s="222">
        <f>IF(N217="sníž. přenesená",J217,0)</f>
        <v>0</v>
      </c>
      <c r="BI217" s="222">
        <f>IF(N217="nulová",J217,0)</f>
        <v>0</v>
      </c>
      <c r="BJ217" s="14" t="s">
        <v>78</v>
      </c>
      <c r="BK217" s="222">
        <f>ROUND(I217*H217,2)</f>
        <v>0</v>
      </c>
      <c r="BL217" s="14" t="s">
        <v>129</v>
      </c>
      <c r="BM217" s="221" t="s">
        <v>431</v>
      </c>
    </row>
    <row r="218" s="12" customFormat="1" ht="22.8" customHeight="1">
      <c r="A218" s="12"/>
      <c r="B218" s="193"/>
      <c r="C218" s="194"/>
      <c r="D218" s="195" t="s">
        <v>72</v>
      </c>
      <c r="E218" s="207" t="s">
        <v>432</v>
      </c>
      <c r="F218" s="207" t="s">
        <v>433</v>
      </c>
      <c r="G218" s="194"/>
      <c r="H218" s="194"/>
      <c r="I218" s="197"/>
      <c r="J218" s="208">
        <f>BK218</f>
        <v>0</v>
      </c>
      <c r="K218" s="194"/>
      <c r="L218" s="199"/>
      <c r="M218" s="200"/>
      <c r="N218" s="201"/>
      <c r="O218" s="201"/>
      <c r="P218" s="202">
        <f>SUM(P219:P221)</f>
        <v>0</v>
      </c>
      <c r="Q218" s="201"/>
      <c r="R218" s="202">
        <f>SUM(R219:R221)</f>
        <v>1.4208479999999999</v>
      </c>
      <c r="S218" s="201"/>
      <c r="T218" s="203">
        <f>SUM(T219:T221)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04" t="s">
        <v>80</v>
      </c>
      <c r="AT218" s="205" t="s">
        <v>72</v>
      </c>
      <c r="AU218" s="205" t="s">
        <v>78</v>
      </c>
      <c r="AY218" s="204" t="s">
        <v>122</v>
      </c>
      <c r="BK218" s="206">
        <f>SUM(BK219:BK221)</f>
        <v>0</v>
      </c>
    </row>
    <row r="219" s="2" customFormat="1" ht="24.15" customHeight="1">
      <c r="A219" s="35"/>
      <c r="B219" s="36"/>
      <c r="C219" s="209" t="s">
        <v>434</v>
      </c>
      <c r="D219" s="209" t="s">
        <v>125</v>
      </c>
      <c r="E219" s="210" t="s">
        <v>435</v>
      </c>
      <c r="F219" s="211" t="s">
        <v>436</v>
      </c>
      <c r="G219" s="212" t="s">
        <v>128</v>
      </c>
      <c r="H219" s="213">
        <v>37.950000000000003</v>
      </c>
      <c r="I219" s="214"/>
      <c r="J219" s="215">
        <f>ROUND(I219*H219,2)</f>
        <v>0</v>
      </c>
      <c r="K219" s="216"/>
      <c r="L219" s="41"/>
      <c r="M219" s="217" t="s">
        <v>1</v>
      </c>
      <c r="N219" s="218" t="s">
        <v>38</v>
      </c>
      <c r="O219" s="88"/>
      <c r="P219" s="219">
        <f>O219*H219</f>
        <v>0</v>
      </c>
      <c r="Q219" s="219">
        <v>0.024459999999999999</v>
      </c>
      <c r="R219" s="219">
        <f>Q219*H219</f>
        <v>0.928257</v>
      </c>
      <c r="S219" s="219">
        <v>0</v>
      </c>
      <c r="T219" s="220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21" t="s">
        <v>129</v>
      </c>
      <c r="AT219" s="221" t="s">
        <v>125</v>
      </c>
      <c r="AU219" s="221" t="s">
        <v>80</v>
      </c>
      <c r="AY219" s="14" t="s">
        <v>122</v>
      </c>
      <c r="BE219" s="222">
        <f>IF(N219="základní",J219,0)</f>
        <v>0</v>
      </c>
      <c r="BF219" s="222">
        <f>IF(N219="snížená",J219,0)</f>
        <v>0</v>
      </c>
      <c r="BG219" s="222">
        <f>IF(N219="zákl. přenesená",J219,0)</f>
        <v>0</v>
      </c>
      <c r="BH219" s="222">
        <f>IF(N219="sníž. přenesená",J219,0)</f>
        <v>0</v>
      </c>
      <c r="BI219" s="222">
        <f>IF(N219="nulová",J219,0)</f>
        <v>0</v>
      </c>
      <c r="BJ219" s="14" t="s">
        <v>78</v>
      </c>
      <c r="BK219" s="222">
        <f>ROUND(I219*H219,2)</f>
        <v>0</v>
      </c>
      <c r="BL219" s="14" t="s">
        <v>129</v>
      </c>
      <c r="BM219" s="221" t="s">
        <v>437</v>
      </c>
    </row>
    <row r="220" s="2" customFormat="1" ht="24.15" customHeight="1">
      <c r="A220" s="35"/>
      <c r="B220" s="36"/>
      <c r="C220" s="223" t="s">
        <v>438</v>
      </c>
      <c r="D220" s="223" t="s">
        <v>350</v>
      </c>
      <c r="E220" s="224" t="s">
        <v>439</v>
      </c>
      <c r="F220" s="225" t="s">
        <v>440</v>
      </c>
      <c r="G220" s="226" t="s">
        <v>128</v>
      </c>
      <c r="H220" s="227">
        <v>41.744999999999997</v>
      </c>
      <c r="I220" s="228"/>
      <c r="J220" s="229">
        <f>ROUND(I220*H220,2)</f>
        <v>0</v>
      </c>
      <c r="K220" s="230"/>
      <c r="L220" s="231"/>
      <c r="M220" s="232" t="s">
        <v>1</v>
      </c>
      <c r="N220" s="233" t="s">
        <v>38</v>
      </c>
      <c r="O220" s="88"/>
      <c r="P220" s="219">
        <f>O220*H220</f>
        <v>0</v>
      </c>
      <c r="Q220" s="219">
        <v>0.0118</v>
      </c>
      <c r="R220" s="219">
        <f>Q220*H220</f>
        <v>0.49259099999999995</v>
      </c>
      <c r="S220" s="219">
        <v>0</v>
      </c>
      <c r="T220" s="220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21" t="s">
        <v>262</v>
      </c>
      <c r="AT220" s="221" t="s">
        <v>350</v>
      </c>
      <c r="AU220" s="221" t="s">
        <v>80</v>
      </c>
      <c r="AY220" s="14" t="s">
        <v>122</v>
      </c>
      <c r="BE220" s="222">
        <f>IF(N220="základní",J220,0)</f>
        <v>0</v>
      </c>
      <c r="BF220" s="222">
        <f>IF(N220="snížená",J220,0)</f>
        <v>0</v>
      </c>
      <c r="BG220" s="222">
        <f>IF(N220="zákl. přenesená",J220,0)</f>
        <v>0</v>
      </c>
      <c r="BH220" s="222">
        <f>IF(N220="sníž. přenesená",J220,0)</f>
        <v>0</v>
      </c>
      <c r="BI220" s="222">
        <f>IF(N220="nulová",J220,0)</f>
        <v>0</v>
      </c>
      <c r="BJ220" s="14" t="s">
        <v>78</v>
      </c>
      <c r="BK220" s="222">
        <f>ROUND(I220*H220,2)</f>
        <v>0</v>
      </c>
      <c r="BL220" s="14" t="s">
        <v>129</v>
      </c>
      <c r="BM220" s="221" t="s">
        <v>441</v>
      </c>
    </row>
    <row r="221" s="2" customFormat="1" ht="24.15" customHeight="1">
      <c r="A221" s="35"/>
      <c r="B221" s="36"/>
      <c r="C221" s="209" t="s">
        <v>442</v>
      </c>
      <c r="D221" s="209" t="s">
        <v>125</v>
      </c>
      <c r="E221" s="210" t="s">
        <v>443</v>
      </c>
      <c r="F221" s="211" t="s">
        <v>444</v>
      </c>
      <c r="G221" s="212" t="s">
        <v>209</v>
      </c>
      <c r="H221" s="213">
        <v>1.421</v>
      </c>
      <c r="I221" s="214"/>
      <c r="J221" s="215">
        <f>ROUND(I221*H221,2)</f>
        <v>0</v>
      </c>
      <c r="K221" s="216"/>
      <c r="L221" s="41"/>
      <c r="M221" s="217" t="s">
        <v>1</v>
      </c>
      <c r="N221" s="218" t="s">
        <v>38</v>
      </c>
      <c r="O221" s="88"/>
      <c r="P221" s="219">
        <f>O221*H221</f>
        <v>0</v>
      </c>
      <c r="Q221" s="219">
        <v>0</v>
      </c>
      <c r="R221" s="219">
        <f>Q221*H221</f>
        <v>0</v>
      </c>
      <c r="S221" s="219">
        <v>0</v>
      </c>
      <c r="T221" s="220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21" t="s">
        <v>129</v>
      </c>
      <c r="AT221" s="221" t="s">
        <v>125</v>
      </c>
      <c r="AU221" s="221" t="s">
        <v>80</v>
      </c>
      <c r="AY221" s="14" t="s">
        <v>122</v>
      </c>
      <c r="BE221" s="222">
        <f>IF(N221="základní",J221,0)</f>
        <v>0</v>
      </c>
      <c r="BF221" s="222">
        <f>IF(N221="snížená",J221,0)</f>
        <v>0</v>
      </c>
      <c r="BG221" s="222">
        <f>IF(N221="zákl. přenesená",J221,0)</f>
        <v>0</v>
      </c>
      <c r="BH221" s="222">
        <f>IF(N221="sníž. přenesená",J221,0)</f>
        <v>0</v>
      </c>
      <c r="BI221" s="222">
        <f>IF(N221="nulová",J221,0)</f>
        <v>0</v>
      </c>
      <c r="BJ221" s="14" t="s">
        <v>78</v>
      </c>
      <c r="BK221" s="222">
        <f>ROUND(I221*H221,2)</f>
        <v>0</v>
      </c>
      <c r="BL221" s="14" t="s">
        <v>129</v>
      </c>
      <c r="BM221" s="221" t="s">
        <v>445</v>
      </c>
    </row>
    <row r="222" s="12" customFormat="1" ht="22.8" customHeight="1">
      <c r="A222" s="12"/>
      <c r="B222" s="193"/>
      <c r="C222" s="194"/>
      <c r="D222" s="195" t="s">
        <v>72</v>
      </c>
      <c r="E222" s="207" t="s">
        <v>446</v>
      </c>
      <c r="F222" s="207" t="s">
        <v>447</v>
      </c>
      <c r="G222" s="194"/>
      <c r="H222" s="194"/>
      <c r="I222" s="197"/>
      <c r="J222" s="208">
        <f>BK222</f>
        <v>0</v>
      </c>
      <c r="K222" s="194"/>
      <c r="L222" s="199"/>
      <c r="M222" s="200"/>
      <c r="N222" s="201"/>
      <c r="O222" s="201"/>
      <c r="P222" s="202">
        <f>P223</f>
        <v>0</v>
      </c>
      <c r="Q222" s="201"/>
      <c r="R222" s="202">
        <f>R223</f>
        <v>0.0064000000000000003</v>
      </c>
      <c r="S222" s="201"/>
      <c r="T222" s="203">
        <f>T223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04" t="s">
        <v>80</v>
      </c>
      <c r="AT222" s="205" t="s">
        <v>72</v>
      </c>
      <c r="AU222" s="205" t="s">
        <v>78</v>
      </c>
      <c r="AY222" s="204" t="s">
        <v>122</v>
      </c>
      <c r="BK222" s="206">
        <f>BK223</f>
        <v>0</v>
      </c>
    </row>
    <row r="223" s="2" customFormat="1" ht="24.15" customHeight="1">
      <c r="A223" s="35"/>
      <c r="B223" s="36"/>
      <c r="C223" s="209" t="s">
        <v>448</v>
      </c>
      <c r="D223" s="209" t="s">
        <v>125</v>
      </c>
      <c r="E223" s="210" t="s">
        <v>449</v>
      </c>
      <c r="F223" s="211" t="s">
        <v>450</v>
      </c>
      <c r="G223" s="212" t="s">
        <v>202</v>
      </c>
      <c r="H223" s="213">
        <v>8</v>
      </c>
      <c r="I223" s="214"/>
      <c r="J223" s="215">
        <f>ROUND(I223*H223,2)</f>
        <v>0</v>
      </c>
      <c r="K223" s="216"/>
      <c r="L223" s="41"/>
      <c r="M223" s="217" t="s">
        <v>1</v>
      </c>
      <c r="N223" s="218" t="s">
        <v>38</v>
      </c>
      <c r="O223" s="88"/>
      <c r="P223" s="219">
        <f>O223*H223</f>
        <v>0</v>
      </c>
      <c r="Q223" s="219">
        <v>0.00080000000000000004</v>
      </c>
      <c r="R223" s="219">
        <f>Q223*H223</f>
        <v>0.0064000000000000003</v>
      </c>
      <c r="S223" s="219">
        <v>0</v>
      </c>
      <c r="T223" s="220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21" t="s">
        <v>129</v>
      </c>
      <c r="AT223" s="221" t="s">
        <v>125</v>
      </c>
      <c r="AU223" s="221" t="s">
        <v>80</v>
      </c>
      <c r="AY223" s="14" t="s">
        <v>122</v>
      </c>
      <c r="BE223" s="222">
        <f>IF(N223="základní",J223,0)</f>
        <v>0</v>
      </c>
      <c r="BF223" s="222">
        <f>IF(N223="snížená",J223,0)</f>
        <v>0</v>
      </c>
      <c r="BG223" s="222">
        <f>IF(N223="zákl. přenesená",J223,0)</f>
        <v>0</v>
      </c>
      <c r="BH223" s="222">
        <f>IF(N223="sníž. přenesená",J223,0)</f>
        <v>0</v>
      </c>
      <c r="BI223" s="222">
        <f>IF(N223="nulová",J223,0)</f>
        <v>0</v>
      </c>
      <c r="BJ223" s="14" t="s">
        <v>78</v>
      </c>
      <c r="BK223" s="222">
        <f>ROUND(I223*H223,2)</f>
        <v>0</v>
      </c>
      <c r="BL223" s="14" t="s">
        <v>129</v>
      </c>
      <c r="BM223" s="221" t="s">
        <v>451</v>
      </c>
    </row>
    <row r="224" s="12" customFormat="1" ht="22.8" customHeight="1">
      <c r="A224" s="12"/>
      <c r="B224" s="193"/>
      <c r="C224" s="194"/>
      <c r="D224" s="195" t="s">
        <v>72</v>
      </c>
      <c r="E224" s="207" t="s">
        <v>452</v>
      </c>
      <c r="F224" s="207" t="s">
        <v>453</v>
      </c>
      <c r="G224" s="194"/>
      <c r="H224" s="194"/>
      <c r="I224" s="197"/>
      <c r="J224" s="208">
        <f>BK224</f>
        <v>0</v>
      </c>
      <c r="K224" s="194"/>
      <c r="L224" s="199"/>
      <c r="M224" s="200"/>
      <c r="N224" s="201"/>
      <c r="O224" s="201"/>
      <c r="P224" s="202">
        <f>SUM(P225:P230)</f>
        <v>0</v>
      </c>
      <c r="Q224" s="201"/>
      <c r="R224" s="202">
        <f>SUM(R225:R230)</f>
        <v>0.34658</v>
      </c>
      <c r="S224" s="201"/>
      <c r="T224" s="203">
        <f>SUM(T225:T230)</f>
        <v>0.045687800000000001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04" t="s">
        <v>80</v>
      </c>
      <c r="AT224" s="205" t="s">
        <v>72</v>
      </c>
      <c r="AU224" s="205" t="s">
        <v>78</v>
      </c>
      <c r="AY224" s="204" t="s">
        <v>122</v>
      </c>
      <c r="BK224" s="206">
        <f>SUM(BK225:BK230)</f>
        <v>0</v>
      </c>
    </row>
    <row r="225" s="2" customFormat="1" ht="16.5" customHeight="1">
      <c r="A225" s="35"/>
      <c r="B225" s="36"/>
      <c r="C225" s="209" t="s">
        <v>454</v>
      </c>
      <c r="D225" s="209" t="s">
        <v>125</v>
      </c>
      <c r="E225" s="210" t="s">
        <v>455</v>
      </c>
      <c r="F225" s="211" t="s">
        <v>456</v>
      </c>
      <c r="G225" s="212" t="s">
        <v>128</v>
      </c>
      <c r="H225" s="213">
        <v>147.38</v>
      </c>
      <c r="I225" s="214"/>
      <c r="J225" s="215">
        <f>ROUND(I225*H225,2)</f>
        <v>0</v>
      </c>
      <c r="K225" s="216"/>
      <c r="L225" s="41"/>
      <c r="M225" s="217" t="s">
        <v>1</v>
      </c>
      <c r="N225" s="218" t="s">
        <v>38</v>
      </c>
      <c r="O225" s="88"/>
      <c r="P225" s="219">
        <f>O225*H225</f>
        <v>0</v>
      </c>
      <c r="Q225" s="219">
        <v>0.001</v>
      </c>
      <c r="R225" s="219">
        <f>Q225*H225</f>
        <v>0.14738000000000001</v>
      </c>
      <c r="S225" s="219">
        <v>0.00031</v>
      </c>
      <c r="T225" s="220">
        <f>S225*H225</f>
        <v>0.045687800000000001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21" t="s">
        <v>129</v>
      </c>
      <c r="AT225" s="221" t="s">
        <v>125</v>
      </c>
      <c r="AU225" s="221" t="s">
        <v>80</v>
      </c>
      <c r="AY225" s="14" t="s">
        <v>122</v>
      </c>
      <c r="BE225" s="222">
        <f>IF(N225="základní",J225,0)</f>
        <v>0</v>
      </c>
      <c r="BF225" s="222">
        <f>IF(N225="snížená",J225,0)</f>
        <v>0</v>
      </c>
      <c r="BG225" s="222">
        <f>IF(N225="zákl. přenesená",J225,0)</f>
        <v>0</v>
      </c>
      <c r="BH225" s="222">
        <f>IF(N225="sníž. přenesená",J225,0)</f>
        <v>0</v>
      </c>
      <c r="BI225" s="222">
        <f>IF(N225="nulová",J225,0)</f>
        <v>0</v>
      </c>
      <c r="BJ225" s="14" t="s">
        <v>78</v>
      </c>
      <c r="BK225" s="222">
        <f>ROUND(I225*H225,2)</f>
        <v>0</v>
      </c>
      <c r="BL225" s="14" t="s">
        <v>129</v>
      </c>
      <c r="BM225" s="221" t="s">
        <v>457</v>
      </c>
    </row>
    <row r="226" s="2" customFormat="1" ht="24.15" customHeight="1">
      <c r="A226" s="35"/>
      <c r="B226" s="36"/>
      <c r="C226" s="209" t="s">
        <v>458</v>
      </c>
      <c r="D226" s="209" t="s">
        <v>125</v>
      </c>
      <c r="E226" s="210" t="s">
        <v>459</v>
      </c>
      <c r="F226" s="211" t="s">
        <v>460</v>
      </c>
      <c r="G226" s="212" t="s">
        <v>128</v>
      </c>
      <c r="H226" s="213">
        <v>147.38</v>
      </c>
      <c r="I226" s="214"/>
      <c r="J226" s="215">
        <f>ROUND(I226*H226,2)</f>
        <v>0</v>
      </c>
      <c r="K226" s="216"/>
      <c r="L226" s="41"/>
      <c r="M226" s="217" t="s">
        <v>1</v>
      </c>
      <c r="N226" s="218" t="s">
        <v>38</v>
      </c>
      <c r="O226" s="88"/>
      <c r="P226" s="219">
        <f>O226*H226</f>
        <v>0</v>
      </c>
      <c r="Q226" s="219">
        <v>0</v>
      </c>
      <c r="R226" s="219">
        <f>Q226*H226</f>
        <v>0</v>
      </c>
      <c r="S226" s="219">
        <v>0</v>
      </c>
      <c r="T226" s="220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21" t="s">
        <v>129</v>
      </c>
      <c r="AT226" s="221" t="s">
        <v>125</v>
      </c>
      <c r="AU226" s="221" t="s">
        <v>80</v>
      </c>
      <c r="AY226" s="14" t="s">
        <v>122</v>
      </c>
      <c r="BE226" s="222">
        <f>IF(N226="základní",J226,0)</f>
        <v>0</v>
      </c>
      <c r="BF226" s="222">
        <f>IF(N226="snížená",J226,0)</f>
        <v>0</v>
      </c>
      <c r="BG226" s="222">
        <f>IF(N226="zákl. přenesená",J226,0)</f>
        <v>0</v>
      </c>
      <c r="BH226" s="222">
        <f>IF(N226="sníž. přenesená",J226,0)</f>
        <v>0</v>
      </c>
      <c r="BI226" s="222">
        <f>IF(N226="nulová",J226,0)</f>
        <v>0</v>
      </c>
      <c r="BJ226" s="14" t="s">
        <v>78</v>
      </c>
      <c r="BK226" s="222">
        <f>ROUND(I226*H226,2)</f>
        <v>0</v>
      </c>
      <c r="BL226" s="14" t="s">
        <v>129</v>
      </c>
      <c r="BM226" s="221" t="s">
        <v>461</v>
      </c>
    </row>
    <row r="227" s="2" customFormat="1" ht="24.15" customHeight="1">
      <c r="A227" s="35"/>
      <c r="B227" s="36"/>
      <c r="C227" s="209" t="s">
        <v>462</v>
      </c>
      <c r="D227" s="209" t="s">
        <v>125</v>
      </c>
      <c r="E227" s="210" t="s">
        <v>463</v>
      </c>
      <c r="F227" s="211" t="s">
        <v>464</v>
      </c>
      <c r="G227" s="212" t="s">
        <v>128</v>
      </c>
      <c r="H227" s="213">
        <v>400</v>
      </c>
      <c r="I227" s="214"/>
      <c r="J227" s="215">
        <f>ROUND(I227*H227,2)</f>
        <v>0</v>
      </c>
      <c r="K227" s="216"/>
      <c r="L227" s="41"/>
      <c r="M227" s="217" t="s">
        <v>1</v>
      </c>
      <c r="N227" s="218" t="s">
        <v>38</v>
      </c>
      <c r="O227" s="88"/>
      <c r="P227" s="219">
        <f>O227*H227</f>
        <v>0</v>
      </c>
      <c r="Q227" s="219">
        <v>0.00020000000000000001</v>
      </c>
      <c r="R227" s="219">
        <f>Q227*H227</f>
        <v>0.080000000000000002</v>
      </c>
      <c r="S227" s="219">
        <v>0</v>
      </c>
      <c r="T227" s="220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21" t="s">
        <v>129</v>
      </c>
      <c r="AT227" s="221" t="s">
        <v>125</v>
      </c>
      <c r="AU227" s="221" t="s">
        <v>80</v>
      </c>
      <c r="AY227" s="14" t="s">
        <v>122</v>
      </c>
      <c r="BE227" s="222">
        <f>IF(N227="základní",J227,0)</f>
        <v>0</v>
      </c>
      <c r="BF227" s="222">
        <f>IF(N227="snížená",J227,0)</f>
        <v>0</v>
      </c>
      <c r="BG227" s="222">
        <f>IF(N227="zákl. přenesená",J227,0)</f>
        <v>0</v>
      </c>
      <c r="BH227" s="222">
        <f>IF(N227="sníž. přenesená",J227,0)</f>
        <v>0</v>
      </c>
      <c r="BI227" s="222">
        <f>IF(N227="nulová",J227,0)</f>
        <v>0</v>
      </c>
      <c r="BJ227" s="14" t="s">
        <v>78</v>
      </c>
      <c r="BK227" s="222">
        <f>ROUND(I227*H227,2)</f>
        <v>0</v>
      </c>
      <c r="BL227" s="14" t="s">
        <v>129</v>
      </c>
      <c r="BM227" s="221" t="s">
        <v>465</v>
      </c>
    </row>
    <row r="228" s="2" customFormat="1" ht="24.15" customHeight="1">
      <c r="A228" s="35"/>
      <c r="B228" s="36"/>
      <c r="C228" s="209" t="s">
        <v>466</v>
      </c>
      <c r="D228" s="209" t="s">
        <v>125</v>
      </c>
      <c r="E228" s="210" t="s">
        <v>467</v>
      </c>
      <c r="F228" s="211" t="s">
        <v>468</v>
      </c>
      <c r="G228" s="212" t="s">
        <v>128</v>
      </c>
      <c r="H228" s="213">
        <v>400</v>
      </c>
      <c r="I228" s="214"/>
      <c r="J228" s="215">
        <f>ROUND(I228*H228,2)</f>
        <v>0</v>
      </c>
      <c r="K228" s="216"/>
      <c r="L228" s="41"/>
      <c r="M228" s="217" t="s">
        <v>1</v>
      </c>
      <c r="N228" s="218" t="s">
        <v>38</v>
      </c>
      <c r="O228" s="88"/>
      <c r="P228" s="219">
        <f>O228*H228</f>
        <v>0</v>
      </c>
      <c r="Q228" s="219">
        <v>0.00029</v>
      </c>
      <c r="R228" s="219">
        <f>Q228*H228</f>
        <v>0.11600000000000001</v>
      </c>
      <c r="S228" s="219">
        <v>0</v>
      </c>
      <c r="T228" s="220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21" t="s">
        <v>129</v>
      </c>
      <c r="AT228" s="221" t="s">
        <v>125</v>
      </c>
      <c r="AU228" s="221" t="s">
        <v>80</v>
      </c>
      <c r="AY228" s="14" t="s">
        <v>122</v>
      </c>
      <c r="BE228" s="222">
        <f>IF(N228="základní",J228,0)</f>
        <v>0</v>
      </c>
      <c r="BF228" s="222">
        <f>IF(N228="snížená",J228,0)</f>
        <v>0</v>
      </c>
      <c r="BG228" s="222">
        <f>IF(N228="zákl. přenesená",J228,0)</f>
        <v>0</v>
      </c>
      <c r="BH228" s="222">
        <f>IF(N228="sníž. přenesená",J228,0)</f>
        <v>0</v>
      </c>
      <c r="BI228" s="222">
        <f>IF(N228="nulová",J228,0)</f>
        <v>0</v>
      </c>
      <c r="BJ228" s="14" t="s">
        <v>78</v>
      </c>
      <c r="BK228" s="222">
        <f>ROUND(I228*H228,2)</f>
        <v>0</v>
      </c>
      <c r="BL228" s="14" t="s">
        <v>129</v>
      </c>
      <c r="BM228" s="221" t="s">
        <v>469</v>
      </c>
    </row>
    <row r="229" s="2" customFormat="1" ht="21.75" customHeight="1">
      <c r="A229" s="35"/>
      <c r="B229" s="36"/>
      <c r="C229" s="209" t="s">
        <v>470</v>
      </c>
      <c r="D229" s="209" t="s">
        <v>125</v>
      </c>
      <c r="E229" s="210" t="s">
        <v>471</v>
      </c>
      <c r="F229" s="211" t="s">
        <v>472</v>
      </c>
      <c r="G229" s="212" t="s">
        <v>128</v>
      </c>
      <c r="H229" s="213">
        <v>20</v>
      </c>
      <c r="I229" s="214"/>
      <c r="J229" s="215">
        <f>ROUND(I229*H229,2)</f>
        <v>0</v>
      </c>
      <c r="K229" s="216"/>
      <c r="L229" s="41"/>
      <c r="M229" s="217" t="s">
        <v>1</v>
      </c>
      <c r="N229" s="218" t="s">
        <v>38</v>
      </c>
      <c r="O229" s="88"/>
      <c r="P229" s="219">
        <f>O229*H229</f>
        <v>0</v>
      </c>
      <c r="Q229" s="219">
        <v>0.00016000000000000001</v>
      </c>
      <c r="R229" s="219">
        <f>Q229*H229</f>
        <v>0.0032000000000000002</v>
      </c>
      <c r="S229" s="219">
        <v>0</v>
      </c>
      <c r="T229" s="220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21" t="s">
        <v>129</v>
      </c>
      <c r="AT229" s="221" t="s">
        <v>125</v>
      </c>
      <c r="AU229" s="221" t="s">
        <v>80</v>
      </c>
      <c r="AY229" s="14" t="s">
        <v>122</v>
      </c>
      <c r="BE229" s="222">
        <f>IF(N229="základní",J229,0)</f>
        <v>0</v>
      </c>
      <c r="BF229" s="222">
        <f>IF(N229="snížená",J229,0)</f>
        <v>0</v>
      </c>
      <c r="BG229" s="222">
        <f>IF(N229="zákl. přenesená",J229,0)</f>
        <v>0</v>
      </c>
      <c r="BH229" s="222">
        <f>IF(N229="sníž. přenesená",J229,0)</f>
        <v>0</v>
      </c>
      <c r="BI229" s="222">
        <f>IF(N229="nulová",J229,0)</f>
        <v>0</v>
      </c>
      <c r="BJ229" s="14" t="s">
        <v>78</v>
      </c>
      <c r="BK229" s="222">
        <f>ROUND(I229*H229,2)</f>
        <v>0</v>
      </c>
      <c r="BL229" s="14" t="s">
        <v>129</v>
      </c>
      <c r="BM229" s="221" t="s">
        <v>473</v>
      </c>
    </row>
    <row r="230" s="2" customFormat="1" ht="24.15" customHeight="1">
      <c r="A230" s="35"/>
      <c r="B230" s="36"/>
      <c r="C230" s="209" t="s">
        <v>474</v>
      </c>
      <c r="D230" s="209" t="s">
        <v>125</v>
      </c>
      <c r="E230" s="210" t="s">
        <v>475</v>
      </c>
      <c r="F230" s="211" t="s">
        <v>476</v>
      </c>
      <c r="G230" s="212" t="s">
        <v>209</v>
      </c>
      <c r="H230" s="213">
        <v>0.0080000000000000002</v>
      </c>
      <c r="I230" s="214"/>
      <c r="J230" s="215">
        <f>ROUND(I230*H230,2)</f>
        <v>0</v>
      </c>
      <c r="K230" s="216"/>
      <c r="L230" s="41"/>
      <c r="M230" s="217" t="s">
        <v>1</v>
      </c>
      <c r="N230" s="218" t="s">
        <v>38</v>
      </c>
      <c r="O230" s="88"/>
      <c r="P230" s="219">
        <f>O230*H230</f>
        <v>0</v>
      </c>
      <c r="Q230" s="219">
        <v>0</v>
      </c>
      <c r="R230" s="219">
        <f>Q230*H230</f>
        <v>0</v>
      </c>
      <c r="S230" s="219">
        <v>0</v>
      </c>
      <c r="T230" s="220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21" t="s">
        <v>129</v>
      </c>
      <c r="AT230" s="221" t="s">
        <v>125</v>
      </c>
      <c r="AU230" s="221" t="s">
        <v>80</v>
      </c>
      <c r="AY230" s="14" t="s">
        <v>122</v>
      </c>
      <c r="BE230" s="222">
        <f>IF(N230="základní",J230,0)</f>
        <v>0</v>
      </c>
      <c r="BF230" s="222">
        <f>IF(N230="snížená",J230,0)</f>
        <v>0</v>
      </c>
      <c r="BG230" s="222">
        <f>IF(N230="zákl. přenesená",J230,0)</f>
        <v>0</v>
      </c>
      <c r="BH230" s="222">
        <f>IF(N230="sníž. přenesená",J230,0)</f>
        <v>0</v>
      </c>
      <c r="BI230" s="222">
        <f>IF(N230="nulová",J230,0)</f>
        <v>0</v>
      </c>
      <c r="BJ230" s="14" t="s">
        <v>78</v>
      </c>
      <c r="BK230" s="222">
        <f>ROUND(I230*H230,2)</f>
        <v>0</v>
      </c>
      <c r="BL230" s="14" t="s">
        <v>129</v>
      </c>
      <c r="BM230" s="221" t="s">
        <v>477</v>
      </c>
    </row>
    <row r="231" s="12" customFormat="1" ht="22.8" customHeight="1">
      <c r="A231" s="12"/>
      <c r="B231" s="193"/>
      <c r="C231" s="194"/>
      <c r="D231" s="195" t="s">
        <v>72</v>
      </c>
      <c r="E231" s="207" t="s">
        <v>478</v>
      </c>
      <c r="F231" s="207" t="s">
        <v>479</v>
      </c>
      <c r="G231" s="194"/>
      <c r="H231" s="194"/>
      <c r="I231" s="197"/>
      <c r="J231" s="208">
        <f>BK231</f>
        <v>0</v>
      </c>
      <c r="K231" s="194"/>
      <c r="L231" s="199"/>
      <c r="M231" s="200"/>
      <c r="N231" s="201"/>
      <c r="O231" s="201"/>
      <c r="P231" s="202">
        <f>P232</f>
        <v>0</v>
      </c>
      <c r="Q231" s="201"/>
      <c r="R231" s="202">
        <f>R232</f>
        <v>0</v>
      </c>
      <c r="S231" s="201"/>
      <c r="T231" s="203">
        <f>T232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04" t="s">
        <v>140</v>
      </c>
      <c r="AT231" s="205" t="s">
        <v>72</v>
      </c>
      <c r="AU231" s="205" t="s">
        <v>78</v>
      </c>
      <c r="AY231" s="204" t="s">
        <v>122</v>
      </c>
      <c r="BK231" s="206">
        <f>BK232</f>
        <v>0</v>
      </c>
    </row>
    <row r="232" s="2" customFormat="1" ht="33" customHeight="1">
      <c r="A232" s="35"/>
      <c r="B232" s="36"/>
      <c r="C232" s="209" t="s">
        <v>480</v>
      </c>
      <c r="D232" s="209" t="s">
        <v>125</v>
      </c>
      <c r="E232" s="210" t="s">
        <v>481</v>
      </c>
      <c r="F232" s="211" t="s">
        <v>482</v>
      </c>
      <c r="G232" s="212" t="s">
        <v>483</v>
      </c>
      <c r="H232" s="213">
        <v>30</v>
      </c>
      <c r="I232" s="214"/>
      <c r="J232" s="215">
        <f>ROUND(I232*H232,2)</f>
        <v>0</v>
      </c>
      <c r="K232" s="216"/>
      <c r="L232" s="41"/>
      <c r="M232" s="217" t="s">
        <v>1</v>
      </c>
      <c r="N232" s="218" t="s">
        <v>38</v>
      </c>
      <c r="O232" s="88"/>
      <c r="P232" s="219">
        <f>O232*H232</f>
        <v>0</v>
      </c>
      <c r="Q232" s="219">
        <v>0</v>
      </c>
      <c r="R232" s="219">
        <f>Q232*H232</f>
        <v>0</v>
      </c>
      <c r="S232" s="219">
        <v>0</v>
      </c>
      <c r="T232" s="220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21" t="s">
        <v>129</v>
      </c>
      <c r="AT232" s="221" t="s">
        <v>125</v>
      </c>
      <c r="AU232" s="221" t="s">
        <v>80</v>
      </c>
      <c r="AY232" s="14" t="s">
        <v>122</v>
      </c>
      <c r="BE232" s="222">
        <f>IF(N232="základní",J232,0)</f>
        <v>0</v>
      </c>
      <c r="BF232" s="222">
        <f>IF(N232="snížená",J232,0)</f>
        <v>0</v>
      </c>
      <c r="BG232" s="222">
        <f>IF(N232="zákl. přenesená",J232,0)</f>
        <v>0</v>
      </c>
      <c r="BH232" s="222">
        <f>IF(N232="sníž. přenesená",J232,0)</f>
        <v>0</v>
      </c>
      <c r="BI232" s="222">
        <f>IF(N232="nulová",J232,0)</f>
        <v>0</v>
      </c>
      <c r="BJ232" s="14" t="s">
        <v>78</v>
      </c>
      <c r="BK232" s="222">
        <f>ROUND(I232*H232,2)</f>
        <v>0</v>
      </c>
      <c r="BL232" s="14" t="s">
        <v>129</v>
      </c>
      <c r="BM232" s="221" t="s">
        <v>484</v>
      </c>
    </row>
    <row r="233" s="12" customFormat="1" ht="25.92" customHeight="1">
      <c r="A233" s="12"/>
      <c r="B233" s="193"/>
      <c r="C233" s="194"/>
      <c r="D233" s="195" t="s">
        <v>72</v>
      </c>
      <c r="E233" s="196" t="s">
        <v>485</v>
      </c>
      <c r="F233" s="196" t="s">
        <v>486</v>
      </c>
      <c r="G233" s="194"/>
      <c r="H233" s="194"/>
      <c r="I233" s="197"/>
      <c r="J233" s="198">
        <f>BK233</f>
        <v>0</v>
      </c>
      <c r="K233" s="194"/>
      <c r="L233" s="199"/>
      <c r="M233" s="200"/>
      <c r="N233" s="201"/>
      <c r="O233" s="201"/>
      <c r="P233" s="202">
        <f>SUM(P234:P235)</f>
        <v>0</v>
      </c>
      <c r="Q233" s="201"/>
      <c r="R233" s="202">
        <f>SUM(R234:R235)</f>
        <v>0</v>
      </c>
      <c r="S233" s="201"/>
      <c r="T233" s="203">
        <f>SUM(T234:T235)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04" t="s">
        <v>144</v>
      </c>
      <c r="AT233" s="205" t="s">
        <v>72</v>
      </c>
      <c r="AU233" s="205" t="s">
        <v>73</v>
      </c>
      <c r="AY233" s="204" t="s">
        <v>122</v>
      </c>
      <c r="BK233" s="206">
        <f>SUM(BK234:BK235)</f>
        <v>0</v>
      </c>
    </row>
    <row r="234" s="2" customFormat="1" ht="16.5" customHeight="1">
      <c r="A234" s="35"/>
      <c r="B234" s="36"/>
      <c r="C234" s="209" t="s">
        <v>487</v>
      </c>
      <c r="D234" s="209" t="s">
        <v>125</v>
      </c>
      <c r="E234" s="210" t="s">
        <v>488</v>
      </c>
      <c r="F234" s="211" t="s">
        <v>489</v>
      </c>
      <c r="G234" s="212" t="s">
        <v>490</v>
      </c>
      <c r="H234" s="213">
        <v>1</v>
      </c>
      <c r="I234" s="214"/>
      <c r="J234" s="215">
        <f>ROUND(I234*H234,2)</f>
        <v>0</v>
      </c>
      <c r="K234" s="216"/>
      <c r="L234" s="41"/>
      <c r="M234" s="217" t="s">
        <v>1</v>
      </c>
      <c r="N234" s="218" t="s">
        <v>38</v>
      </c>
      <c r="O234" s="88"/>
      <c r="P234" s="219">
        <f>O234*H234</f>
        <v>0</v>
      </c>
      <c r="Q234" s="219">
        <v>0</v>
      </c>
      <c r="R234" s="219">
        <f>Q234*H234</f>
        <v>0</v>
      </c>
      <c r="S234" s="219">
        <v>0</v>
      </c>
      <c r="T234" s="220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21" t="s">
        <v>491</v>
      </c>
      <c r="AT234" s="221" t="s">
        <v>125</v>
      </c>
      <c r="AU234" s="221" t="s">
        <v>78</v>
      </c>
      <c r="AY234" s="14" t="s">
        <v>122</v>
      </c>
      <c r="BE234" s="222">
        <f>IF(N234="základní",J234,0)</f>
        <v>0</v>
      </c>
      <c r="BF234" s="222">
        <f>IF(N234="snížená",J234,0)</f>
        <v>0</v>
      </c>
      <c r="BG234" s="222">
        <f>IF(N234="zákl. přenesená",J234,0)</f>
        <v>0</v>
      </c>
      <c r="BH234" s="222">
        <f>IF(N234="sníž. přenesená",J234,0)</f>
        <v>0</v>
      </c>
      <c r="BI234" s="222">
        <f>IF(N234="nulová",J234,0)</f>
        <v>0</v>
      </c>
      <c r="BJ234" s="14" t="s">
        <v>78</v>
      </c>
      <c r="BK234" s="222">
        <f>ROUND(I234*H234,2)</f>
        <v>0</v>
      </c>
      <c r="BL234" s="14" t="s">
        <v>491</v>
      </c>
      <c r="BM234" s="221" t="s">
        <v>492</v>
      </c>
    </row>
    <row r="235" s="2" customFormat="1" ht="16.5" customHeight="1">
      <c r="A235" s="35"/>
      <c r="B235" s="36"/>
      <c r="C235" s="209" t="s">
        <v>493</v>
      </c>
      <c r="D235" s="209" t="s">
        <v>125</v>
      </c>
      <c r="E235" s="210" t="s">
        <v>494</v>
      </c>
      <c r="F235" s="211" t="s">
        <v>495</v>
      </c>
      <c r="G235" s="212" t="s">
        <v>490</v>
      </c>
      <c r="H235" s="213">
        <v>1</v>
      </c>
      <c r="I235" s="214"/>
      <c r="J235" s="215">
        <f>ROUND(I235*H235,2)</f>
        <v>0</v>
      </c>
      <c r="K235" s="216"/>
      <c r="L235" s="41"/>
      <c r="M235" s="234" t="s">
        <v>1</v>
      </c>
      <c r="N235" s="235" t="s">
        <v>38</v>
      </c>
      <c r="O235" s="236"/>
      <c r="P235" s="237">
        <f>O235*H235</f>
        <v>0</v>
      </c>
      <c r="Q235" s="237">
        <v>0</v>
      </c>
      <c r="R235" s="237">
        <f>Q235*H235</f>
        <v>0</v>
      </c>
      <c r="S235" s="237">
        <v>0</v>
      </c>
      <c r="T235" s="238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21" t="s">
        <v>491</v>
      </c>
      <c r="AT235" s="221" t="s">
        <v>125</v>
      </c>
      <c r="AU235" s="221" t="s">
        <v>78</v>
      </c>
      <c r="AY235" s="14" t="s">
        <v>122</v>
      </c>
      <c r="BE235" s="222">
        <f>IF(N235="základní",J235,0)</f>
        <v>0</v>
      </c>
      <c r="BF235" s="222">
        <f>IF(N235="snížená",J235,0)</f>
        <v>0</v>
      </c>
      <c r="BG235" s="222">
        <f>IF(N235="zákl. přenesená",J235,0)</f>
        <v>0</v>
      </c>
      <c r="BH235" s="222">
        <f>IF(N235="sníž. přenesená",J235,0)</f>
        <v>0</v>
      </c>
      <c r="BI235" s="222">
        <f>IF(N235="nulová",J235,0)</f>
        <v>0</v>
      </c>
      <c r="BJ235" s="14" t="s">
        <v>78</v>
      </c>
      <c r="BK235" s="222">
        <f>ROUND(I235*H235,2)</f>
        <v>0</v>
      </c>
      <c r="BL235" s="14" t="s">
        <v>491</v>
      </c>
      <c r="BM235" s="221" t="s">
        <v>496</v>
      </c>
    </row>
    <row r="236" s="2" customFormat="1" ht="6.96" customHeight="1">
      <c r="A236" s="35"/>
      <c r="B236" s="63"/>
      <c r="C236" s="64"/>
      <c r="D236" s="64"/>
      <c r="E236" s="64"/>
      <c r="F236" s="64"/>
      <c r="G236" s="64"/>
      <c r="H236" s="64"/>
      <c r="I236" s="64"/>
      <c r="J236" s="64"/>
      <c r="K236" s="64"/>
      <c r="L236" s="41"/>
      <c r="M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</row>
  </sheetData>
  <sheetProtection sheet="1" autoFilter="0" formatColumns="0" formatRows="0" objects="1" scenarios="1" spinCount="100000" saltValue="8teJ8HMBZwRwMq0IXGFrmjffEagiFbyZJJ+xIDAvWrBP52hy4555tu7xaHQbMCSu6jgiPSkZwDXKR3ku4lCyGw==" hashValue="IP9yuVViFdqrCr9wHSOPCVD9TIxLbrmbZnet9X9VTehCy+AILic0fMmp9+liZSqq5yocjGvFUHWXAl+Dh3MTcA==" algorithmName="SHA-512" password="CC35"/>
  <autoFilter ref="C131:K235"/>
  <mergeCells count="6">
    <mergeCell ref="E7:H7"/>
    <mergeCell ref="E16:H16"/>
    <mergeCell ref="E25:H25"/>
    <mergeCell ref="E85:H85"/>
    <mergeCell ref="E124:H12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Lada Aleš</dc:creator>
  <cp:lastModifiedBy>Lada Aleš</cp:lastModifiedBy>
  <dcterms:created xsi:type="dcterms:W3CDTF">2023-06-08T11:13:07Z</dcterms:created>
  <dcterms:modified xsi:type="dcterms:W3CDTF">2023-06-08T11:13:11Z</dcterms:modified>
</cp:coreProperties>
</file>