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klecanska\Desktop\"/>
    </mc:Choice>
  </mc:AlternateContent>
  <bookViews>
    <workbookView xWindow="0" yWindow="0" windowWidth="0" windowHeight="0"/>
  </bookViews>
  <sheets>
    <sheet name="Rekapitulace stavby" sheetId="1" r:id="rId1"/>
    <sheet name="SU-UMCP - Stavební úpravy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'SU-UMCP - Stavební úpravy...'!$C$151:$K$505</definedName>
    <definedName name="_xlnm.Print_Area" localSheetId="1">'SU-UMCP - Stavební úpravy...'!$C$4:$J$76,'SU-UMCP - Stavební úpravy...'!$C$82:$J$135,'SU-UMCP - Stavební úpravy...'!$C$141:$K$505</definedName>
    <definedName name="_xlnm.Print_Titles" localSheetId="1">'SU-UMCP - Stavební úpravy...'!$151:$151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505"/>
  <c r="BH505"/>
  <c r="BG505"/>
  <c r="BF505"/>
  <c r="T505"/>
  <c r="T504"/>
  <c r="R505"/>
  <c r="R504"/>
  <c r="P505"/>
  <c r="P504"/>
  <c r="BI503"/>
  <c r="BH503"/>
  <c r="BG503"/>
  <c r="BF503"/>
  <c r="T503"/>
  <c r="T502"/>
  <c r="R503"/>
  <c r="R502"/>
  <c r="P503"/>
  <c r="P502"/>
  <c r="BI501"/>
  <c r="BH501"/>
  <c r="BG501"/>
  <c r="BF501"/>
  <c r="T501"/>
  <c r="T500"/>
  <c r="R501"/>
  <c r="R500"/>
  <c r="P501"/>
  <c r="P500"/>
  <c r="BI499"/>
  <c r="BH499"/>
  <c r="BG499"/>
  <c r="BF499"/>
  <c r="T499"/>
  <c r="R499"/>
  <c r="P499"/>
  <c r="BI498"/>
  <c r="BH498"/>
  <c r="BG498"/>
  <c r="BF498"/>
  <c r="T498"/>
  <c r="R498"/>
  <c r="P498"/>
  <c r="BI495"/>
  <c r="BH495"/>
  <c r="BG495"/>
  <c r="BF495"/>
  <c r="T495"/>
  <c r="R495"/>
  <c r="P495"/>
  <c r="BI494"/>
  <c r="BH494"/>
  <c r="BG494"/>
  <c r="BF494"/>
  <c r="T494"/>
  <c r="R494"/>
  <c r="P494"/>
  <c r="BI491"/>
  <c r="BH491"/>
  <c r="BG491"/>
  <c r="BF491"/>
  <c r="T491"/>
  <c r="R491"/>
  <c r="P491"/>
  <c r="BI490"/>
  <c r="BH490"/>
  <c r="BG490"/>
  <c r="BF490"/>
  <c r="T490"/>
  <c r="R490"/>
  <c r="P490"/>
  <c r="BI486"/>
  <c r="BH486"/>
  <c r="BG486"/>
  <c r="BF486"/>
  <c r="T486"/>
  <c r="R486"/>
  <c r="P486"/>
  <c r="BI484"/>
  <c r="BH484"/>
  <c r="BG484"/>
  <c r="BF484"/>
  <c r="T484"/>
  <c r="R484"/>
  <c r="P484"/>
  <c r="BI482"/>
  <c r="BH482"/>
  <c r="BG482"/>
  <c r="BF482"/>
  <c r="T482"/>
  <c r="R482"/>
  <c r="P482"/>
  <c r="BI478"/>
  <c r="BH478"/>
  <c r="BG478"/>
  <c r="BF478"/>
  <c r="T478"/>
  <c r="R478"/>
  <c r="P478"/>
  <c r="BI476"/>
  <c r="BH476"/>
  <c r="BG476"/>
  <c r="BF476"/>
  <c r="T476"/>
  <c r="R476"/>
  <c r="P476"/>
  <c r="BI470"/>
  <c r="BH470"/>
  <c r="BG470"/>
  <c r="BF470"/>
  <c r="T470"/>
  <c r="R470"/>
  <c r="P470"/>
  <c r="BI468"/>
  <c r="BH468"/>
  <c r="BG468"/>
  <c r="BF468"/>
  <c r="T468"/>
  <c r="R468"/>
  <c r="P468"/>
  <c r="BI467"/>
  <c r="BH467"/>
  <c r="BG467"/>
  <c r="BF467"/>
  <c r="T467"/>
  <c r="R467"/>
  <c r="P467"/>
  <c r="BI466"/>
  <c r="BH466"/>
  <c r="BG466"/>
  <c r="BF466"/>
  <c r="T466"/>
  <c r="R466"/>
  <c r="P466"/>
  <c r="BI464"/>
  <c r="BH464"/>
  <c r="BG464"/>
  <c r="BF464"/>
  <c r="T464"/>
  <c r="R464"/>
  <c r="P464"/>
  <c r="BI463"/>
  <c r="BH463"/>
  <c r="BG463"/>
  <c r="BF463"/>
  <c r="T463"/>
  <c r="R463"/>
  <c r="P463"/>
  <c r="BI461"/>
  <c r="BH461"/>
  <c r="BG461"/>
  <c r="BF461"/>
  <c r="T461"/>
  <c r="R461"/>
  <c r="P461"/>
  <c r="BI459"/>
  <c r="BH459"/>
  <c r="BG459"/>
  <c r="BF459"/>
  <c r="T459"/>
  <c r="R459"/>
  <c r="P459"/>
  <c r="BI458"/>
  <c r="BH458"/>
  <c r="BG458"/>
  <c r="BF458"/>
  <c r="T458"/>
  <c r="R458"/>
  <c r="P458"/>
  <c r="BI457"/>
  <c r="BH457"/>
  <c r="BG457"/>
  <c r="BF457"/>
  <c r="T457"/>
  <c r="R457"/>
  <c r="P457"/>
  <c r="BI455"/>
  <c r="BH455"/>
  <c r="BG455"/>
  <c r="BF455"/>
  <c r="T455"/>
  <c r="R455"/>
  <c r="P455"/>
  <c r="BI454"/>
  <c r="BH454"/>
  <c r="BG454"/>
  <c r="BF454"/>
  <c r="T454"/>
  <c r="R454"/>
  <c r="P454"/>
  <c r="BI451"/>
  <c r="BH451"/>
  <c r="BG451"/>
  <c r="BF451"/>
  <c r="T451"/>
  <c r="R451"/>
  <c r="P451"/>
  <c r="BI449"/>
  <c r="BH449"/>
  <c r="BG449"/>
  <c r="BF449"/>
  <c r="T449"/>
  <c r="R449"/>
  <c r="P449"/>
  <c r="BI448"/>
  <c r="BH448"/>
  <c r="BG448"/>
  <c r="BF448"/>
  <c r="T448"/>
  <c r="R448"/>
  <c r="P448"/>
  <c r="BI446"/>
  <c r="BH446"/>
  <c r="BG446"/>
  <c r="BF446"/>
  <c r="T446"/>
  <c r="R446"/>
  <c r="P446"/>
  <c r="BI444"/>
  <c r="BH444"/>
  <c r="BG444"/>
  <c r="BF444"/>
  <c r="T444"/>
  <c r="R444"/>
  <c r="P444"/>
  <c r="BI436"/>
  <c r="BH436"/>
  <c r="BG436"/>
  <c r="BF436"/>
  <c r="T436"/>
  <c r="R436"/>
  <c r="P436"/>
  <c r="BI434"/>
  <c r="BH434"/>
  <c r="BG434"/>
  <c r="BF434"/>
  <c r="T434"/>
  <c r="R434"/>
  <c r="P434"/>
  <c r="BI433"/>
  <c r="BH433"/>
  <c r="BG433"/>
  <c r="BF433"/>
  <c r="T433"/>
  <c r="R433"/>
  <c r="P433"/>
  <c r="BI431"/>
  <c r="BH431"/>
  <c r="BG431"/>
  <c r="BF431"/>
  <c r="T431"/>
  <c r="R431"/>
  <c r="P431"/>
  <c r="BI430"/>
  <c r="BH430"/>
  <c r="BG430"/>
  <c r="BF430"/>
  <c r="T430"/>
  <c r="R430"/>
  <c r="P430"/>
  <c r="BI428"/>
  <c r="BH428"/>
  <c r="BG428"/>
  <c r="BF428"/>
  <c r="T428"/>
  <c r="R428"/>
  <c r="P428"/>
  <c r="BI427"/>
  <c r="BH427"/>
  <c r="BG427"/>
  <c r="BF427"/>
  <c r="T427"/>
  <c r="R427"/>
  <c r="P427"/>
  <c r="BI426"/>
  <c r="BH426"/>
  <c r="BG426"/>
  <c r="BF426"/>
  <c r="T426"/>
  <c r="R426"/>
  <c r="P426"/>
  <c r="BI425"/>
  <c r="BH425"/>
  <c r="BG425"/>
  <c r="BF425"/>
  <c r="T425"/>
  <c r="R425"/>
  <c r="P425"/>
  <c r="BI424"/>
  <c r="BH424"/>
  <c r="BG424"/>
  <c r="BF424"/>
  <c r="T424"/>
  <c r="R424"/>
  <c r="P424"/>
  <c r="BI423"/>
  <c r="BH423"/>
  <c r="BG423"/>
  <c r="BF423"/>
  <c r="T423"/>
  <c r="R423"/>
  <c r="P423"/>
  <c r="BI422"/>
  <c r="BH422"/>
  <c r="BG422"/>
  <c r="BF422"/>
  <c r="T422"/>
  <c r="R422"/>
  <c r="P422"/>
  <c r="BI421"/>
  <c r="BH421"/>
  <c r="BG421"/>
  <c r="BF421"/>
  <c r="T421"/>
  <c r="R421"/>
  <c r="P421"/>
  <c r="BI420"/>
  <c r="BH420"/>
  <c r="BG420"/>
  <c r="BF420"/>
  <c r="T420"/>
  <c r="R420"/>
  <c r="P420"/>
  <c r="BI419"/>
  <c r="BH419"/>
  <c r="BG419"/>
  <c r="BF419"/>
  <c r="T419"/>
  <c r="R419"/>
  <c r="P419"/>
  <c r="BI418"/>
  <c r="BH418"/>
  <c r="BG418"/>
  <c r="BF418"/>
  <c r="T418"/>
  <c r="R418"/>
  <c r="P418"/>
  <c r="BI417"/>
  <c r="BH417"/>
  <c r="BG417"/>
  <c r="BF417"/>
  <c r="T417"/>
  <c r="R417"/>
  <c r="P417"/>
  <c r="BI416"/>
  <c r="BH416"/>
  <c r="BG416"/>
  <c r="BF416"/>
  <c r="T416"/>
  <c r="R416"/>
  <c r="P416"/>
  <c r="BI415"/>
  <c r="BH415"/>
  <c r="BG415"/>
  <c r="BF415"/>
  <c r="T415"/>
  <c r="R415"/>
  <c r="P415"/>
  <c r="BI414"/>
  <c r="BH414"/>
  <c r="BG414"/>
  <c r="BF414"/>
  <c r="T414"/>
  <c r="R414"/>
  <c r="P414"/>
  <c r="BI412"/>
  <c r="BH412"/>
  <c r="BG412"/>
  <c r="BF412"/>
  <c r="T412"/>
  <c r="R412"/>
  <c r="P412"/>
  <c r="BI411"/>
  <c r="BH411"/>
  <c r="BG411"/>
  <c r="BF411"/>
  <c r="T411"/>
  <c r="R411"/>
  <c r="P411"/>
  <c r="BI409"/>
  <c r="BH409"/>
  <c r="BG409"/>
  <c r="BF409"/>
  <c r="T409"/>
  <c r="R409"/>
  <c r="P409"/>
  <c r="BI408"/>
  <c r="BH408"/>
  <c r="BG408"/>
  <c r="BF408"/>
  <c r="T408"/>
  <c r="R408"/>
  <c r="P408"/>
  <c r="BI406"/>
  <c r="BH406"/>
  <c r="BG406"/>
  <c r="BF406"/>
  <c r="T406"/>
  <c r="R406"/>
  <c r="P406"/>
  <c r="BI405"/>
  <c r="BH405"/>
  <c r="BG405"/>
  <c r="BF405"/>
  <c r="T405"/>
  <c r="R405"/>
  <c r="P405"/>
  <c r="BI403"/>
  <c r="BH403"/>
  <c r="BG403"/>
  <c r="BF403"/>
  <c r="T403"/>
  <c r="R403"/>
  <c r="P403"/>
  <c r="BI402"/>
  <c r="BH402"/>
  <c r="BG402"/>
  <c r="BF402"/>
  <c r="T402"/>
  <c r="R402"/>
  <c r="P402"/>
  <c r="BI401"/>
  <c r="BH401"/>
  <c r="BG401"/>
  <c r="BF401"/>
  <c r="T401"/>
  <c r="R401"/>
  <c r="P401"/>
  <c r="BI400"/>
  <c r="BH400"/>
  <c r="BG400"/>
  <c r="BF400"/>
  <c r="T400"/>
  <c r="R400"/>
  <c r="P400"/>
  <c r="BI399"/>
  <c r="BH399"/>
  <c r="BG399"/>
  <c r="BF399"/>
  <c r="T399"/>
  <c r="R399"/>
  <c r="P399"/>
  <c r="BI397"/>
  <c r="BH397"/>
  <c r="BG397"/>
  <c r="BF397"/>
  <c r="T397"/>
  <c r="R397"/>
  <c r="P397"/>
  <c r="BI395"/>
  <c r="BH395"/>
  <c r="BG395"/>
  <c r="BF395"/>
  <c r="T395"/>
  <c r="R395"/>
  <c r="P395"/>
  <c r="BI393"/>
  <c r="BH393"/>
  <c r="BG393"/>
  <c r="BF393"/>
  <c r="T393"/>
  <c r="R393"/>
  <c r="P393"/>
  <c r="BI391"/>
  <c r="BH391"/>
  <c r="BG391"/>
  <c r="BF391"/>
  <c r="T391"/>
  <c r="R391"/>
  <c r="P391"/>
  <c r="BI387"/>
  <c r="BH387"/>
  <c r="BG387"/>
  <c r="BF387"/>
  <c r="T387"/>
  <c r="R387"/>
  <c r="P387"/>
  <c r="BI384"/>
  <c r="BH384"/>
  <c r="BG384"/>
  <c r="BF384"/>
  <c r="T384"/>
  <c r="R384"/>
  <c r="P384"/>
  <c r="BI382"/>
  <c r="BH382"/>
  <c r="BG382"/>
  <c r="BF382"/>
  <c r="T382"/>
  <c r="R382"/>
  <c r="P382"/>
  <c r="BI381"/>
  <c r="BH381"/>
  <c r="BG381"/>
  <c r="BF381"/>
  <c r="T381"/>
  <c r="R381"/>
  <c r="P381"/>
  <c r="BI379"/>
  <c r="BH379"/>
  <c r="BG379"/>
  <c r="BF379"/>
  <c r="T379"/>
  <c r="R379"/>
  <c r="P379"/>
  <c r="BI377"/>
  <c r="BH377"/>
  <c r="BG377"/>
  <c r="BF377"/>
  <c r="T377"/>
  <c r="R377"/>
  <c r="P377"/>
  <c r="BI376"/>
  <c r="BH376"/>
  <c r="BG376"/>
  <c r="BF376"/>
  <c r="T376"/>
  <c r="R376"/>
  <c r="P376"/>
  <c r="BI374"/>
  <c r="BH374"/>
  <c r="BG374"/>
  <c r="BF374"/>
  <c r="T374"/>
  <c r="R374"/>
  <c r="P374"/>
  <c r="BI372"/>
  <c r="BH372"/>
  <c r="BG372"/>
  <c r="BF372"/>
  <c r="T372"/>
  <c r="R372"/>
  <c r="P372"/>
  <c r="BI370"/>
  <c r="BH370"/>
  <c r="BG370"/>
  <c r="BF370"/>
  <c r="T370"/>
  <c r="R370"/>
  <c r="P370"/>
  <c r="BI368"/>
  <c r="BH368"/>
  <c r="BG368"/>
  <c r="BF368"/>
  <c r="T368"/>
  <c r="R368"/>
  <c r="P368"/>
  <c r="BI367"/>
  <c r="BH367"/>
  <c r="BG367"/>
  <c r="BF367"/>
  <c r="T367"/>
  <c r="R367"/>
  <c r="P367"/>
  <c r="BI365"/>
  <c r="BH365"/>
  <c r="BG365"/>
  <c r="BF365"/>
  <c r="T365"/>
  <c r="R365"/>
  <c r="P365"/>
  <c r="BI363"/>
  <c r="BH363"/>
  <c r="BG363"/>
  <c r="BF363"/>
  <c r="T363"/>
  <c r="R363"/>
  <c r="P363"/>
  <c r="BI362"/>
  <c r="BH362"/>
  <c r="BG362"/>
  <c r="BF362"/>
  <c r="T362"/>
  <c r="R362"/>
  <c r="P362"/>
  <c r="BI360"/>
  <c r="BH360"/>
  <c r="BG360"/>
  <c r="BF360"/>
  <c r="T360"/>
  <c r="R360"/>
  <c r="P360"/>
  <c r="BI358"/>
  <c r="BH358"/>
  <c r="BG358"/>
  <c r="BF358"/>
  <c r="T358"/>
  <c r="R358"/>
  <c r="P358"/>
  <c r="BI356"/>
  <c r="BH356"/>
  <c r="BG356"/>
  <c r="BF356"/>
  <c r="T356"/>
  <c r="R356"/>
  <c r="P356"/>
  <c r="BI354"/>
  <c r="BH354"/>
  <c r="BG354"/>
  <c r="BF354"/>
  <c r="T354"/>
  <c r="R354"/>
  <c r="P354"/>
  <c r="BI352"/>
  <c r="BH352"/>
  <c r="BG352"/>
  <c r="BF352"/>
  <c r="T352"/>
  <c r="R352"/>
  <c r="P352"/>
  <c r="BI350"/>
  <c r="BH350"/>
  <c r="BG350"/>
  <c r="BF350"/>
  <c r="T350"/>
  <c r="R350"/>
  <c r="P350"/>
  <c r="BI347"/>
  <c r="BH347"/>
  <c r="BG347"/>
  <c r="BF347"/>
  <c r="T347"/>
  <c r="T346"/>
  <c r="R347"/>
  <c r="R346"/>
  <c r="P347"/>
  <c r="P346"/>
  <c r="BI345"/>
  <c r="BH345"/>
  <c r="BG345"/>
  <c r="BF345"/>
  <c r="T345"/>
  <c r="R345"/>
  <c r="P345"/>
  <c r="BI343"/>
  <c r="BH343"/>
  <c r="BG343"/>
  <c r="BF343"/>
  <c r="T343"/>
  <c r="R343"/>
  <c r="P343"/>
  <c r="BI342"/>
  <c r="BH342"/>
  <c r="BG342"/>
  <c r="BF342"/>
  <c r="T342"/>
  <c r="R342"/>
  <c r="P342"/>
  <c r="BI341"/>
  <c r="BH341"/>
  <c r="BG341"/>
  <c r="BF341"/>
  <c r="T341"/>
  <c r="R341"/>
  <c r="P341"/>
  <c r="BI340"/>
  <c r="BH340"/>
  <c r="BG340"/>
  <c r="BF340"/>
  <c r="T340"/>
  <c r="R340"/>
  <c r="P340"/>
  <c r="BI335"/>
  <c r="BH335"/>
  <c r="BG335"/>
  <c r="BF335"/>
  <c r="T335"/>
  <c r="R335"/>
  <c r="P335"/>
  <c r="BI329"/>
  <c r="BH329"/>
  <c r="BG329"/>
  <c r="BF329"/>
  <c r="T329"/>
  <c r="R329"/>
  <c r="P329"/>
  <c r="BI326"/>
  <c r="BH326"/>
  <c r="BG326"/>
  <c r="BF326"/>
  <c r="T326"/>
  <c r="R326"/>
  <c r="P326"/>
  <c r="BI325"/>
  <c r="BH325"/>
  <c r="BG325"/>
  <c r="BF325"/>
  <c r="T325"/>
  <c r="R325"/>
  <c r="P325"/>
  <c r="BI322"/>
  <c r="BH322"/>
  <c r="BG322"/>
  <c r="BF322"/>
  <c r="T322"/>
  <c r="R322"/>
  <c r="P322"/>
  <c r="BI320"/>
  <c r="BH320"/>
  <c r="BG320"/>
  <c r="BF320"/>
  <c r="T320"/>
  <c r="R320"/>
  <c r="P320"/>
  <c r="BI317"/>
  <c r="BH317"/>
  <c r="BG317"/>
  <c r="BF317"/>
  <c r="T317"/>
  <c r="R317"/>
  <c r="P317"/>
  <c r="BI316"/>
  <c r="BH316"/>
  <c r="BG316"/>
  <c r="BF316"/>
  <c r="T316"/>
  <c r="R316"/>
  <c r="P316"/>
  <c r="BI315"/>
  <c r="BH315"/>
  <c r="BG315"/>
  <c r="BF315"/>
  <c r="T315"/>
  <c r="R315"/>
  <c r="P315"/>
  <c r="BI314"/>
  <c r="BH314"/>
  <c r="BG314"/>
  <c r="BF314"/>
  <c r="T314"/>
  <c r="R314"/>
  <c r="P314"/>
  <c r="BI309"/>
  <c r="BH309"/>
  <c r="BG309"/>
  <c r="BF309"/>
  <c r="T309"/>
  <c r="R309"/>
  <c r="P309"/>
  <c r="BI307"/>
  <c r="BH307"/>
  <c r="BG307"/>
  <c r="BF307"/>
  <c r="T307"/>
  <c r="R307"/>
  <c r="P307"/>
  <c r="BI305"/>
  <c r="BH305"/>
  <c r="BG305"/>
  <c r="BF305"/>
  <c r="T305"/>
  <c r="R305"/>
  <c r="P305"/>
  <c r="BI302"/>
  <c r="BH302"/>
  <c r="BG302"/>
  <c r="BF302"/>
  <c r="T302"/>
  <c r="R302"/>
  <c r="P302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87"/>
  <c r="BH287"/>
  <c r="BG287"/>
  <c r="BF287"/>
  <c r="T287"/>
  <c r="R287"/>
  <c r="P287"/>
  <c r="BI285"/>
  <c r="BH285"/>
  <c r="BG285"/>
  <c r="BF285"/>
  <c r="T285"/>
  <c r="R285"/>
  <c r="P285"/>
  <c r="BI281"/>
  <c r="BH281"/>
  <c r="BG281"/>
  <c r="BF281"/>
  <c r="T281"/>
  <c r="R281"/>
  <c r="P281"/>
  <c r="BI278"/>
  <c r="BH278"/>
  <c r="BG278"/>
  <c r="BF278"/>
  <c r="T278"/>
  <c r="R278"/>
  <c r="P278"/>
  <c r="BI273"/>
  <c r="BH273"/>
  <c r="BG273"/>
  <c r="BF273"/>
  <c r="T273"/>
  <c r="R273"/>
  <c r="P273"/>
  <c r="BI271"/>
  <c r="BH271"/>
  <c r="BG271"/>
  <c r="BF271"/>
  <c r="T271"/>
  <c r="R271"/>
  <c r="P271"/>
  <c r="BI268"/>
  <c r="BH268"/>
  <c r="BG268"/>
  <c r="BF268"/>
  <c r="T268"/>
  <c r="R268"/>
  <c r="P268"/>
  <c r="BI267"/>
  <c r="BH267"/>
  <c r="BG267"/>
  <c r="BF267"/>
  <c r="T267"/>
  <c r="R267"/>
  <c r="P267"/>
  <c r="BI265"/>
  <c r="BH265"/>
  <c r="BG265"/>
  <c r="BF265"/>
  <c r="T265"/>
  <c r="R265"/>
  <c r="P265"/>
  <c r="BI258"/>
  <c r="BH258"/>
  <c r="BG258"/>
  <c r="BF258"/>
  <c r="T258"/>
  <c r="R258"/>
  <c r="P258"/>
  <c r="BI257"/>
  <c r="BH257"/>
  <c r="BG257"/>
  <c r="BF257"/>
  <c r="T257"/>
  <c r="R257"/>
  <c r="P257"/>
  <c r="BI255"/>
  <c r="BH255"/>
  <c r="BG255"/>
  <c r="BF255"/>
  <c r="T255"/>
  <c r="R255"/>
  <c r="P255"/>
  <c r="BI251"/>
  <c r="BH251"/>
  <c r="BG251"/>
  <c r="BF251"/>
  <c r="T251"/>
  <c r="R251"/>
  <c r="P251"/>
  <c r="BI250"/>
  <c r="BH250"/>
  <c r="BG250"/>
  <c r="BF250"/>
  <c r="T250"/>
  <c r="R250"/>
  <c r="P250"/>
  <c r="BI249"/>
  <c r="BH249"/>
  <c r="BG249"/>
  <c r="BF249"/>
  <c r="T249"/>
  <c r="R249"/>
  <c r="P249"/>
  <c r="BI248"/>
  <c r="BH248"/>
  <c r="BG248"/>
  <c r="BF248"/>
  <c r="T248"/>
  <c r="R248"/>
  <c r="P248"/>
  <c r="BI242"/>
  <c r="BH242"/>
  <c r="BG242"/>
  <c r="BF242"/>
  <c r="T242"/>
  <c r="R242"/>
  <c r="P242"/>
  <c r="BI238"/>
  <c r="BH238"/>
  <c r="BG238"/>
  <c r="BF238"/>
  <c r="T238"/>
  <c r="R238"/>
  <c r="P238"/>
  <c r="BI237"/>
  <c r="BH237"/>
  <c r="BG237"/>
  <c r="BF237"/>
  <c r="T237"/>
  <c r="R237"/>
  <c r="P237"/>
  <c r="BI231"/>
  <c r="BH231"/>
  <c r="BG231"/>
  <c r="BF231"/>
  <c r="T231"/>
  <c r="R231"/>
  <c r="P231"/>
  <c r="BI229"/>
  <c r="BH229"/>
  <c r="BG229"/>
  <c r="BF229"/>
  <c r="T229"/>
  <c r="R229"/>
  <c r="P229"/>
  <c r="BI228"/>
  <c r="BH228"/>
  <c r="BG228"/>
  <c r="BF228"/>
  <c r="T228"/>
  <c r="R228"/>
  <c r="P228"/>
  <c r="BI226"/>
  <c r="BH226"/>
  <c r="BG226"/>
  <c r="BF226"/>
  <c r="T226"/>
  <c r="R226"/>
  <c r="P226"/>
  <c r="BI219"/>
  <c r="BH219"/>
  <c r="BG219"/>
  <c r="BF219"/>
  <c r="T219"/>
  <c r="R219"/>
  <c r="P219"/>
  <c r="BI215"/>
  <c r="BH215"/>
  <c r="BG215"/>
  <c r="BF215"/>
  <c r="T215"/>
  <c r="R215"/>
  <c r="P215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4"/>
  <c r="BH204"/>
  <c r="BG204"/>
  <c r="BF204"/>
  <c r="T204"/>
  <c r="R204"/>
  <c r="P204"/>
  <c r="BI198"/>
  <c r="BH198"/>
  <c r="BG198"/>
  <c r="BF198"/>
  <c r="T198"/>
  <c r="R198"/>
  <c r="P198"/>
  <c r="BI194"/>
  <c r="BH194"/>
  <c r="BG194"/>
  <c r="BF194"/>
  <c r="T194"/>
  <c r="R194"/>
  <c r="P194"/>
  <c r="BI193"/>
  <c r="BH193"/>
  <c r="BG193"/>
  <c r="BF193"/>
  <c r="T193"/>
  <c r="R193"/>
  <c r="P193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1"/>
  <c r="BH181"/>
  <c r="BG181"/>
  <c r="BF181"/>
  <c r="T181"/>
  <c r="R181"/>
  <c r="P181"/>
  <c r="BI180"/>
  <c r="BH180"/>
  <c r="BG180"/>
  <c r="BF180"/>
  <c r="T180"/>
  <c r="R180"/>
  <c r="P180"/>
  <c r="BI177"/>
  <c r="BH177"/>
  <c r="BG177"/>
  <c r="BF177"/>
  <c r="T177"/>
  <c r="R177"/>
  <c r="P177"/>
  <c r="BI176"/>
  <c r="BH176"/>
  <c r="BG176"/>
  <c r="BF176"/>
  <c r="T176"/>
  <c r="R176"/>
  <c r="P176"/>
  <c r="BI174"/>
  <c r="BH174"/>
  <c r="BG174"/>
  <c r="BF174"/>
  <c r="T174"/>
  <c r="R174"/>
  <c r="P174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1"/>
  <c r="BH161"/>
  <c r="BG161"/>
  <c r="BF161"/>
  <c r="T161"/>
  <c r="R161"/>
  <c r="P161"/>
  <c r="BI157"/>
  <c r="BH157"/>
  <c r="BG157"/>
  <c r="BF157"/>
  <c r="T157"/>
  <c r="R157"/>
  <c r="P157"/>
  <c r="BI155"/>
  <c r="BH155"/>
  <c r="BG155"/>
  <c r="BF155"/>
  <c r="T155"/>
  <c r="R155"/>
  <c r="P155"/>
  <c r="J149"/>
  <c r="J148"/>
  <c r="F148"/>
  <c r="F146"/>
  <c r="E144"/>
  <c r="BI133"/>
  <c r="BH133"/>
  <c r="BG133"/>
  <c r="BF133"/>
  <c r="BI132"/>
  <c r="BH132"/>
  <c r="BG132"/>
  <c r="BF132"/>
  <c r="BE132"/>
  <c r="BI131"/>
  <c r="BH131"/>
  <c r="BG131"/>
  <c r="BF131"/>
  <c r="BE131"/>
  <c r="BI130"/>
  <c r="BH130"/>
  <c r="BG130"/>
  <c r="BF130"/>
  <c r="BE130"/>
  <c r="BI129"/>
  <c r="BH129"/>
  <c r="BG129"/>
  <c r="BF129"/>
  <c r="BE129"/>
  <c r="BI128"/>
  <c r="BH128"/>
  <c r="BG128"/>
  <c r="BF128"/>
  <c r="BE128"/>
  <c r="J90"/>
  <c r="J89"/>
  <c r="F89"/>
  <c r="F87"/>
  <c r="E85"/>
  <c r="J16"/>
  <c r="E16"/>
  <c r="F149"/>
  <c r="J15"/>
  <c r="J10"/>
  <c r="J146"/>
  <c i="1" r="L90"/>
  <c r="AM90"/>
  <c r="AM89"/>
  <c r="L89"/>
  <c r="AM87"/>
  <c r="L87"/>
  <c r="L85"/>
  <c r="L84"/>
  <c i="2" r="BK454"/>
  <c r="BK420"/>
  <c r="J391"/>
  <c r="BK360"/>
  <c r="BK296"/>
  <c r="BK238"/>
  <c r="BK188"/>
  <c r="BK419"/>
  <c r="BK356"/>
  <c r="BK325"/>
  <c r="J305"/>
  <c r="J193"/>
  <c r="J431"/>
  <c r="J384"/>
  <c r="J360"/>
  <c r="J309"/>
  <c r="J251"/>
  <c r="BK208"/>
  <c r="J418"/>
  <c r="BK391"/>
  <c r="BK309"/>
  <c r="J210"/>
  <c r="J501"/>
  <c r="J486"/>
  <c r="J420"/>
  <c r="J322"/>
  <c r="BK155"/>
  <c r="J494"/>
  <c r="BK467"/>
  <c r="BK403"/>
  <c r="BK285"/>
  <c r="BK461"/>
  <c r="BK406"/>
  <c r="J325"/>
  <c r="BK305"/>
  <c r="BK194"/>
  <c r="BK494"/>
  <c r="J476"/>
  <c r="J414"/>
  <c r="BK352"/>
  <c r="J208"/>
  <c r="BK463"/>
  <c r="BK424"/>
  <c r="BK377"/>
  <c r="J347"/>
  <c r="J285"/>
  <c r="BK215"/>
  <c r="BK446"/>
  <c r="J377"/>
  <c r="BK317"/>
  <c r="BK219"/>
  <c r="J457"/>
  <c r="J374"/>
  <c r="BK350"/>
  <c r="BK257"/>
  <c r="BK212"/>
  <c r="J422"/>
  <c r="J393"/>
  <c r="BK341"/>
  <c r="BK267"/>
  <c r="J503"/>
  <c r="J491"/>
  <c r="BK428"/>
  <c r="J403"/>
  <c r="J317"/>
  <c r="BK503"/>
  <c r="J482"/>
  <c r="J461"/>
  <c r="J423"/>
  <c r="J265"/>
  <c r="BK455"/>
  <c r="BK417"/>
  <c r="J350"/>
  <c r="BK315"/>
  <c r="BK177"/>
  <c r="BK498"/>
  <c r="BK478"/>
  <c r="J434"/>
  <c r="BK381"/>
  <c r="J296"/>
  <c r="BK326"/>
  <c r="J174"/>
  <c r="J415"/>
  <c r="J363"/>
  <c r="J302"/>
  <c r="J237"/>
  <c r="J180"/>
  <c r="BK490"/>
  <c r="BK393"/>
  <c r="J228"/>
  <c r="BK476"/>
  <c r="J451"/>
  <c r="J368"/>
  <c r="J257"/>
  <c r="J177"/>
  <c r="BK433"/>
  <c r="J401"/>
  <c r="BK354"/>
  <c r="J314"/>
  <c r="J250"/>
  <c r="BK174"/>
  <c r="BK491"/>
  <c r="J466"/>
  <c r="J424"/>
  <c r="J387"/>
  <c r="J358"/>
  <c r="BK228"/>
  <c r="J464"/>
  <c r="J433"/>
  <c r="J409"/>
  <c r="BK362"/>
  <c r="BK281"/>
  <c r="BK231"/>
  <c r="J169"/>
  <c r="BK405"/>
  <c r="J372"/>
  <c r="BK287"/>
  <c r="J226"/>
  <c r="BK448"/>
  <c r="J376"/>
  <c r="J352"/>
  <c r="BK294"/>
  <c r="BK193"/>
  <c r="J425"/>
  <c r="BK367"/>
  <c r="BK268"/>
  <c r="J176"/>
  <c r="BK482"/>
  <c r="J419"/>
  <c r="J381"/>
  <c r="BK198"/>
  <c r="BK495"/>
  <c r="BK464"/>
  <c r="BK412"/>
  <c r="J278"/>
  <c r="BK190"/>
  <c r="J430"/>
  <c r="BK395"/>
  <c r="BK316"/>
  <c r="J255"/>
  <c r="BK181"/>
  <c r="BK486"/>
  <c r="J455"/>
  <c r="BK415"/>
  <c r="J362"/>
  <c r="J268"/>
  <c r="J204"/>
  <c r="BK444"/>
  <c r="J412"/>
  <c r="BK382"/>
  <c r="J335"/>
  <c r="J294"/>
  <c r="BK229"/>
  <c r="J449"/>
  <c r="J397"/>
  <c r="J343"/>
  <c r="J316"/>
  <c r="BK265"/>
  <c r="BK180"/>
  <c r="BK411"/>
  <c r="J345"/>
  <c r="BK255"/>
  <c r="J161"/>
  <c r="BK414"/>
  <c r="BK379"/>
  <c r="BK278"/>
  <c r="J181"/>
  <c r="J498"/>
  <c r="BK425"/>
  <c r="BK363"/>
  <c r="J505"/>
  <c r="BK470"/>
  <c r="BK416"/>
  <c r="J281"/>
  <c r="BK249"/>
  <c r="BK449"/>
  <c r="BK418"/>
  <c r="J365"/>
  <c r="J326"/>
  <c r="BK307"/>
  <c r="J248"/>
  <c r="BK169"/>
  <c r="J490"/>
  <c r="J436"/>
  <c r="BK400"/>
  <c r="BK248"/>
  <c r="BK165"/>
  <c r="J459"/>
  <c r="BK427"/>
  <c r="J400"/>
  <c r="BK345"/>
  <c r="BK273"/>
  <c r="J212"/>
  <c r="J157"/>
  <c r="BK409"/>
  <c r="J340"/>
  <c r="J315"/>
  <c r="BK242"/>
  <c r="BK161"/>
  <c r="J408"/>
  <c r="BK370"/>
  <c r="J320"/>
  <c r="J215"/>
  <c r="J155"/>
  <c r="BK384"/>
  <c r="BK298"/>
  <c r="J231"/>
  <c r="BK499"/>
  <c r="J454"/>
  <c r="J417"/>
  <c r="BK302"/>
  <c r="J499"/>
  <c r="J463"/>
  <c r="J411"/>
  <c r="J341"/>
  <c r="BK250"/>
  <c r="BK458"/>
  <c r="BK422"/>
  <c r="BK387"/>
  <c r="BK347"/>
  <c r="J287"/>
  <c r="BK176"/>
  <c r="BK484"/>
  <c r="J444"/>
  <c r="J406"/>
  <c r="J271"/>
  <c i="1" r="AS94"/>
  <c i="2" r="BK457"/>
  <c r="J416"/>
  <c r="BK368"/>
  <c r="J307"/>
  <c r="J249"/>
  <c r="J186"/>
  <c r="BK430"/>
  <c r="J379"/>
  <c r="J342"/>
  <c r="J267"/>
  <c r="J194"/>
  <c r="BK423"/>
  <c r="J382"/>
  <c r="J356"/>
  <c r="J298"/>
  <c r="BK210"/>
  <c r="BK436"/>
  <c r="J402"/>
  <c r="J354"/>
  <c r="J238"/>
  <c r="J165"/>
  <c r="J495"/>
  <c r="BK466"/>
  <c r="J405"/>
  <c r="BK372"/>
  <c r="BK186"/>
  <c r="J484"/>
  <c r="BK468"/>
  <c r="J427"/>
  <c r="BK374"/>
  <c r="J258"/>
  <c r="J188"/>
  <c r="BK434"/>
  <c r="BK397"/>
  <c r="BK335"/>
  <c r="J273"/>
  <c r="J219"/>
  <c r="BK167"/>
  <c r="J470"/>
  <c r="BK426"/>
  <c r="BK402"/>
  <c r="BK343"/>
  <c r="BK237"/>
  <c r="J448"/>
  <c r="BK431"/>
  <c r="BK401"/>
  <c r="BK365"/>
  <c r="BK322"/>
  <c r="BK258"/>
  <c r="J198"/>
  <c r="J421"/>
  <c r="BK376"/>
  <c r="BK314"/>
  <c r="J229"/>
  <c r="J458"/>
  <c r="J399"/>
  <c r="J367"/>
  <c r="J329"/>
  <c r="BK226"/>
  <c r="J446"/>
  <c r="BK399"/>
  <c r="BK320"/>
  <c r="BK251"/>
  <c r="BK505"/>
  <c r="J467"/>
  <c r="J426"/>
  <c r="J395"/>
  <c r="J242"/>
  <c r="BK501"/>
  <c r="J478"/>
  <c r="BK459"/>
  <c r="BK408"/>
  <c r="BK340"/>
  <c r="BK204"/>
  <c r="BK451"/>
  <c r="J428"/>
  <c r="BK358"/>
  <c r="BK329"/>
  <c r="BK271"/>
  <c r="J190"/>
  <c r="BK157"/>
  <c r="J468"/>
  <c r="BK421"/>
  <c r="J370"/>
  <c r="BK342"/>
  <c r="J167"/>
  <c l="1" r="P185"/>
  <c r="R230"/>
  <c r="T339"/>
  <c r="BK366"/>
  <c r="J366"/>
  <c r="J106"/>
  <c r="P398"/>
  <c r="T154"/>
  <c r="P230"/>
  <c r="P339"/>
  <c r="T366"/>
  <c r="BK404"/>
  <c r="J404"/>
  <c r="J109"/>
  <c r="R404"/>
  <c r="P435"/>
  <c r="BK192"/>
  <c r="J192"/>
  <c r="J98"/>
  <c r="BK214"/>
  <c r="J214"/>
  <c r="J99"/>
  <c r="BK306"/>
  <c r="J306"/>
  <c r="J101"/>
  <c r="BK349"/>
  <c r="J349"/>
  <c r="J105"/>
  <c r="P366"/>
  <c r="BK398"/>
  <c r="J398"/>
  <c r="J108"/>
  <c r="P407"/>
  <c r="P429"/>
  <c r="R450"/>
  <c r="BK460"/>
  <c r="J460"/>
  <c r="J115"/>
  <c r="R469"/>
  <c r="BK185"/>
  <c r="J185"/>
  <c r="J97"/>
  <c r="R192"/>
  <c r="R214"/>
  <c r="R306"/>
  <c r="P349"/>
  <c r="P380"/>
  <c r="R407"/>
  <c r="T429"/>
  <c r="BK450"/>
  <c r="J450"/>
  <c r="J113"/>
  <c r="P456"/>
  <c r="T460"/>
  <c r="BK485"/>
  <c r="J485"/>
  <c r="J117"/>
  <c r="P154"/>
  <c r="BK230"/>
  <c r="J230"/>
  <c r="J100"/>
  <c r="BK339"/>
  <c r="J339"/>
  <c r="J102"/>
  <c r="R366"/>
  <c r="BK407"/>
  <c r="J407"/>
  <c r="J110"/>
  <c r="T435"/>
  <c r="R460"/>
  <c r="T485"/>
  <c r="P493"/>
  <c r="P492"/>
  <c r="P497"/>
  <c r="P496"/>
  <c r="BK154"/>
  <c r="J154"/>
  <c r="J96"/>
  <c r="R185"/>
  <c r="T230"/>
  <c r="R339"/>
  <c r="R349"/>
  <c r="R380"/>
  <c r="T398"/>
  <c r="P404"/>
  <c r="BK429"/>
  <c r="J429"/>
  <c r="J111"/>
  <c r="R429"/>
  <c r="P450"/>
  <c r="R456"/>
  <c r="BK469"/>
  <c r="J469"/>
  <c r="J116"/>
  <c r="P485"/>
  <c r="R493"/>
  <c r="R492"/>
  <c r="BK497"/>
  <c r="J497"/>
  <c r="J121"/>
  <c r="T185"/>
  <c r="T192"/>
  <c r="T214"/>
  <c r="P306"/>
  <c r="BK380"/>
  <c r="J380"/>
  <c r="J107"/>
  <c r="R398"/>
  <c r="T404"/>
  <c r="BK435"/>
  <c r="J435"/>
  <c r="J112"/>
  <c r="T450"/>
  <c r="P460"/>
  <c r="T469"/>
  <c r="BK493"/>
  <c r="J493"/>
  <c r="J119"/>
  <c r="T497"/>
  <c r="T496"/>
  <c r="R154"/>
  <c r="R153"/>
  <c r="P192"/>
  <c r="P214"/>
  <c r="T306"/>
  <c r="T349"/>
  <c r="T348"/>
  <c r="T380"/>
  <c r="T407"/>
  <c r="R435"/>
  <c r="BK456"/>
  <c r="J456"/>
  <c r="J114"/>
  <c r="T456"/>
  <c r="P469"/>
  <c r="R485"/>
  <c r="T493"/>
  <c r="T492"/>
  <c r="R497"/>
  <c r="R496"/>
  <c r="BK502"/>
  <c r="J502"/>
  <c r="J123"/>
  <c r="BK346"/>
  <c r="J346"/>
  <c r="J103"/>
  <c r="BK500"/>
  <c r="J500"/>
  <c r="J122"/>
  <c r="BK504"/>
  <c r="J504"/>
  <c r="J124"/>
  <c r="BE157"/>
  <c r="BE181"/>
  <c r="BE188"/>
  <c r="BE193"/>
  <c r="BE194"/>
  <c r="BE219"/>
  <c r="BE314"/>
  <c r="BE365"/>
  <c r="BE367"/>
  <c r="BE368"/>
  <c r="BE374"/>
  <c r="BE376"/>
  <c r="BE393"/>
  <c r="BE395"/>
  <c r="BE417"/>
  <c r="BE418"/>
  <c r="BE427"/>
  <c r="BE433"/>
  <c r="BE467"/>
  <c r="BE470"/>
  <c r="BE476"/>
  <c r="BE482"/>
  <c r="BE484"/>
  <c r="BE490"/>
  <c r="BE155"/>
  <c r="BE204"/>
  <c r="BE208"/>
  <c r="BE229"/>
  <c r="BE231"/>
  <c r="BE296"/>
  <c r="BE298"/>
  <c r="BE320"/>
  <c r="BE342"/>
  <c r="BE343"/>
  <c r="BE372"/>
  <c r="BE379"/>
  <c r="BE381"/>
  <c r="BE382"/>
  <c r="BE402"/>
  <c r="BE403"/>
  <c r="BE408"/>
  <c r="BE409"/>
  <c r="BE414"/>
  <c r="BE420"/>
  <c r="F90"/>
  <c r="BE174"/>
  <c r="BE180"/>
  <c r="BE212"/>
  <c r="BE215"/>
  <c r="BE237"/>
  <c r="BE238"/>
  <c r="BE273"/>
  <c r="BE287"/>
  <c r="BE294"/>
  <c r="BE317"/>
  <c r="BE345"/>
  <c r="BE350"/>
  <c r="BE356"/>
  <c r="BE399"/>
  <c r="BE400"/>
  <c r="BE419"/>
  <c r="BE428"/>
  <c r="BE436"/>
  <c r="BE454"/>
  <c r="BE466"/>
  <c r="BE468"/>
  <c r="BE491"/>
  <c r="BE495"/>
  <c r="BE498"/>
  <c r="BE499"/>
  <c r="BE503"/>
  <c r="BE505"/>
  <c r="BE165"/>
  <c r="BE190"/>
  <c r="BE255"/>
  <c r="BE257"/>
  <c r="BE258"/>
  <c r="BE309"/>
  <c r="BE354"/>
  <c r="BE377"/>
  <c r="BE406"/>
  <c r="BE415"/>
  <c r="BE422"/>
  <c r="BE430"/>
  <c r="BE431"/>
  <c r="BE434"/>
  <c r="BE444"/>
  <c r="BE446"/>
  <c r="BE449"/>
  <c r="BE455"/>
  <c r="BE457"/>
  <c r="BE458"/>
  <c r="BE478"/>
  <c r="BE486"/>
  <c r="BE494"/>
  <c r="BE501"/>
  <c r="J87"/>
  <c r="BE167"/>
  <c r="BE186"/>
  <c r="BE198"/>
  <c r="BE242"/>
  <c r="BE250"/>
  <c r="BE281"/>
  <c r="BE316"/>
  <c r="BE322"/>
  <c r="BE329"/>
  <c r="BE335"/>
  <c r="BE360"/>
  <c r="BE405"/>
  <c r="BE411"/>
  <c r="BE448"/>
  <c r="BE463"/>
  <c r="BE228"/>
  <c r="BE248"/>
  <c r="BE267"/>
  <c r="BE268"/>
  <c r="BE271"/>
  <c r="BE278"/>
  <c r="BE302"/>
  <c r="BE305"/>
  <c r="BE307"/>
  <c r="BE315"/>
  <c r="BE340"/>
  <c r="BE341"/>
  <c r="BE347"/>
  <c r="BE363"/>
  <c r="BE412"/>
  <c r="BE416"/>
  <c r="BE421"/>
  <c r="BE424"/>
  <c r="BE425"/>
  <c r="BE459"/>
  <c r="BE464"/>
  <c r="BE169"/>
  <c r="BE176"/>
  <c r="BE210"/>
  <c r="BE249"/>
  <c r="BE358"/>
  <c r="BE362"/>
  <c r="BE384"/>
  <c r="BE387"/>
  <c r="BE391"/>
  <c r="BE401"/>
  <c r="BE426"/>
  <c r="BE461"/>
  <c r="BE161"/>
  <c r="BE177"/>
  <c r="BE226"/>
  <c r="BE251"/>
  <c r="BE265"/>
  <c r="BE285"/>
  <c r="BE325"/>
  <c r="BE326"/>
  <c r="BE352"/>
  <c r="BE370"/>
  <c r="BE397"/>
  <c r="BE423"/>
  <c r="BE451"/>
  <c r="F36"/>
  <c i="1" r="BC95"/>
  <c r="BC94"/>
  <c r="W32"/>
  <c i="2" r="J34"/>
  <c i="1" r="AW95"/>
  <c i="2" r="F35"/>
  <c i="1" r="BB95"/>
  <c r="BB94"/>
  <c r="AX94"/>
  <c i="2" r="F37"/>
  <c i="1" r="BD95"/>
  <c r="BD94"/>
  <c r="W33"/>
  <c i="2" r="F34"/>
  <c i="1" r="BA95"/>
  <c r="BA94"/>
  <c r="W30"/>
  <c i="2" l="1" r="R348"/>
  <c r="R152"/>
  <c r="P153"/>
  <c r="P348"/>
  <c r="T153"/>
  <c r="T152"/>
  <c r="BK348"/>
  <c r="J348"/>
  <c r="J104"/>
  <c r="BK153"/>
  <c r="J153"/>
  <c r="J95"/>
  <c r="BK492"/>
  <c r="J492"/>
  <c r="J118"/>
  <c r="BK496"/>
  <c r="J496"/>
  <c r="J120"/>
  <c i="1" r="W31"/>
  <c r="AY94"/>
  <c r="AW94"/>
  <c r="AK30"/>
  <c i="2" l="1" r="P152"/>
  <c i="1" r="AU95"/>
  <c i="2" r="BK152"/>
  <c r="J152"/>
  <c r="J94"/>
  <c r="J28"/>
  <c i="1" r="AU94"/>
  <c i="2" r="J133"/>
  <c r="BE133"/>
  <c r="J33"/>
  <c i="1" r="AV95"/>
  <c r="AT95"/>
  <c i="2" l="1" r="F33"/>
  <c i="1" r="AZ95"/>
  <c r="AZ94"/>
  <c r="W29"/>
  <c i="2" r="J127"/>
  <c r="J29"/>
  <c r="J30"/>
  <c i="1" r="AG95"/>
  <c r="AG94"/>
  <c r="AK26"/>
  <c l="1" r="AN95"/>
  <c i="2" r="J39"/>
  <c r="J135"/>
  <c i="1"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<sst xmlns="http://schemas.openxmlformats.org/spreadsheetml/2006/main">
  <si>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</si>
  <si>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</si>
  <si>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</si>
  <si>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</si>
  <si>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{7f3b0b1f-d5a2-4b75-ba41-e2ff034d761a}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</si>
  <si>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</si>
  <si>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</si>
  <si>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</si>
  <si>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</si>
  <si>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</si>
  <si>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</si>
  <si>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</si>
  <si>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</si>
  <si>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</si>
  <si>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SU/UMCP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</si>
  <si>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</si>
  <si>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</si>
  <si>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Stavební úpravy ÚMČ P20</t>
  </si>
  <si>
    <t>KSO:</t>
  </si>
  <si>
    <t>CC-CZ:</t>
  </si>
  <si>
    <t>Místo:</t>
  </si>
  <si>
    <t xml:space="preserve"> </t>
  </si>
  <si>
    <t>Datum:</t>
  </si>
  <si>
    <t>2. 4. 2024</t>
  </si>
  <si>
    <t>Zadavatel:</t>
  </si>
  <si>
    <t>IČ:</t>
  </si>
  <si>
    <t>00240192</t>
  </si>
  <si>
    <t>Městská část Praha 20</t>
  </si>
  <si>
    <t>DIČ:</t>
  </si>
  <si>
    <t>Uchazeč:</t>
  </si>
  <si>
    <t>Vyplň údaj</t>
  </si>
  <si>
    <t>Projektant:</t>
  </si>
  <si>
    <t>26758253</t>
  </si>
  <si>
    <t>RIPS projekt s.r.o.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</si>
  <si>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</si>
  <si>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</si>
  <si>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</si>
  <si>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</si>
  <si>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</si>
  <si>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</si>
  <si>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</si>
  <si>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</si>
  <si>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</si>
  <si>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</si>
  <si>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</si>
  <si>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</si>
  <si>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</si>
  <si>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</si>
  <si>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</si>
  <si>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</si>
  <si>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</si>
  <si>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</si>
  <si>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</si>
  <si>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</si>
  <si>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</si>
  <si>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</si>
  <si>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</si>
  <si>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</si>
  <si>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</si>
  <si>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</si>
  <si>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</si>
  <si>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</si>
  <si>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</si>
  <si>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</si>
  <si>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</si>
  <si>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</si>
  <si>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</si>
  <si>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</si>
  <si>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</si>
  <si>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</si>
  <si>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</si>
  <si>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</si>
  <si>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</si>
  <si>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</si>
  <si>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</si>
  <si>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</si>
  <si>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</si>
  <si>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</si>
  <si>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</si>
  <si>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</si>
  <si>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</si>
  <si>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</si>
  <si>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</si>
  <si>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</si>
  <si>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</si>
  <si>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</si>
  <si>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Náklady z rozpočtu</t>
  </si>
  <si>
    <t>Ostatní náklady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</si>
  <si>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</si>
  <si>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</si>
  <si>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</si>
  <si>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</si>
  <si>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</si>
  <si>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</si>
  <si>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</si>
  <si>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</si>
  <si>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</si>
  <si>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</si>
  <si>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</si>
  <si>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</si>
  <si>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</si>
  <si>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</si>
  <si>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</si>
  <si>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</si>
  <si>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</si>
  <si>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</si>
  <si>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733 - Ústřední vytápění - rozvodné potrubí</t>
  </si>
  <si>
    <t xml:space="preserve">    735 - Ústřední vytápění - otopná tělesa</t>
  </si>
  <si>
    <t xml:space="preserve">    741 - Elektroinstalace - silnoproud</t>
  </si>
  <si>
    <t xml:space="preserve">    742 - Elektroinstalace - slaboproud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</si>
  <si>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</si>
  <si>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</si>
  <si>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</si>
  <si>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</si>
  <si>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776 - Podlahy povlakové</t>
  </si>
  <si>
    <t xml:space="preserve">    784 - Dokončovací práce - malby a tapety</t>
  </si>
  <si>
    <t>M - Práce a dodávky M</t>
  </si>
  <si>
    <t xml:space="preserve">    22-M - Montáže technologických zařízení pro dopravní stavby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</si>
  <si>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</si>
  <si>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</si>
  <si>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</si>
  <si>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</si>
  <si>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</si>
  <si>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</si>
  <si>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</si>
  <si>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</si>
  <si>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</si>
  <si>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</si>
  <si>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</si>
  <si>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</si>
  <si>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</si>
  <si>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</si>
  <si>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Celkové náklady za stavbu 1) + 2)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</si>
  <si>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</si>
  <si>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</si>
  <si>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</si>
  <si>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</si>
  <si>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</si>
  <si>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</si>
  <si>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</si>
  <si>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</si>
  <si>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</si>
  <si>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</si>
  <si>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</si>
  <si>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</si>
  <si>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</si>
  <si>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</si>
  <si>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</si>
  <si>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</si>
  <si>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</si>
  <si>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</si>
  <si>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113107322</t>
  </si>
  <si>
    <t>Odstranění podkladu z kameniva drceného tl přes 100 do 200 mm strojně pl do 50 m2</t>
  </si>
  <si>
    <t>m2</t>
  </si>
  <si>
    <t>CS ÚRS 2024 01</t>
  </si>
  <si>
    <t>4</t>
  </si>
  <si>
    <t>-1585885434</t>
  </si>
  <si>
    <t>VV</t>
  </si>
  <si>
    <t>3,32*5,26</t>
  </si>
  <si>
    <t>113107335</t>
  </si>
  <si>
    <t>Odstranění podkladu z betonu vyztuženého sítěmi tl do 100 mm strojně pl do 50 m2</t>
  </si>
  <si>
    <t>1131280632</t>
  </si>
  <si>
    <t>cc</t>
  </si>
  <si>
    <t>17,463*0,5 'Přepočtené koeficientem množství</t>
  </si>
  <si>
    <t>3</t>
  </si>
  <si>
    <t>113107342</t>
  </si>
  <si>
    <t>Odstranění podkladu živičného tl přes 50 do 100 mm strojně pl do 50 m2</t>
  </si>
  <si>
    <t>336300606</t>
  </si>
  <si>
    <t>nájezd garaže</t>
  </si>
  <si>
    <t>132151101</t>
  </si>
  <si>
    <t>Hloubení rýh nezapažených š do 800 mm v hornině třídy těžitelnosti I skupiny 1 a 2 objem do 20 m3 strojně</t>
  </si>
  <si>
    <t>m3</t>
  </si>
  <si>
    <t>-326242208</t>
  </si>
  <si>
    <t>0,5*0,5*5,26</t>
  </si>
  <si>
    <t>5</t>
  </si>
  <si>
    <t>132151251</t>
  </si>
  <si>
    <t>Hloubení rýh nezapažených š do 2000 mm v hornině třídy těžitelnosti I skupiny 1 a 2 objem do 20 m3 strojně</t>
  </si>
  <si>
    <t>-671442002</t>
  </si>
  <si>
    <t>(0,7+1,079)/2*2,075*5,26</t>
  </si>
  <si>
    <t>6</t>
  </si>
  <si>
    <t>162751117</t>
  </si>
  <si>
    <t>Vodorovné přemístění přes 9 000 do 10000 m výkopku/sypaniny z horniny třídy těžitelnosti I skupiny 1 až 3</t>
  </si>
  <si>
    <t>-894362454</t>
  </si>
  <si>
    <t>1,315</t>
  </si>
  <si>
    <t>9,708</t>
  </si>
  <si>
    <t>-4,472</t>
  </si>
  <si>
    <t>Součet</t>
  </si>
  <si>
    <t>7</t>
  </si>
  <si>
    <t>162751119</t>
  </si>
  <si>
    <t>Příplatek k vodorovnému přemístění výkopku/sypaniny z horniny třídy těžitelnosti I skupiny 1 až 3 ZKD 1000 m přes 10000 m</t>
  </si>
  <si>
    <t>-258147990</t>
  </si>
  <si>
    <t>6,551*15</t>
  </si>
  <si>
    <t>8</t>
  </si>
  <si>
    <t>167151101</t>
  </si>
  <si>
    <t>Nakládání výkopku z hornin třídy těžitelnosti I skupiny 1 až 3 do 100 m3</t>
  </si>
  <si>
    <t>1156455142</t>
  </si>
  <si>
    <t>9</t>
  </si>
  <si>
    <t>171201221</t>
  </si>
  <si>
    <t>Poplatek za uložení na skládce (skládkovné) zeminy a kamení kód odpadu 17 05 04</t>
  </si>
  <si>
    <t>t</t>
  </si>
  <si>
    <t>1724067807</t>
  </si>
  <si>
    <t>6,551</t>
  </si>
  <si>
    <t>6,551*1,9 'Přepočtené koeficientem množství</t>
  </si>
  <si>
    <t>10</t>
  </si>
  <si>
    <t>171251201</t>
  </si>
  <si>
    <t>Uložení sypaniny na skládky nebo meziskládky</t>
  </si>
  <si>
    <t>1312653156</t>
  </si>
  <si>
    <t>11</t>
  </si>
  <si>
    <t>174111101</t>
  </si>
  <si>
    <t>Zásyp jam, šachet rýh nebo kolem objektů sypaninou se zhutněním ručně</t>
  </si>
  <si>
    <t>1909935720</t>
  </si>
  <si>
    <t>(0,38+0,1)/2*1,575*5,26</t>
  </si>
  <si>
    <t>(0,332+0,2)/2*1,775*5,26</t>
  </si>
  <si>
    <t>Zakládání</t>
  </si>
  <si>
    <t>271532212</t>
  </si>
  <si>
    <t>Podsyp pod základové konstrukce se zhutněním z hrubého kameniva frakce 16 až 32 mm</t>
  </si>
  <si>
    <t>1068797292</t>
  </si>
  <si>
    <t>0,05*0,9*15,26</t>
  </si>
  <si>
    <t>13</t>
  </si>
  <si>
    <t>274313511</t>
  </si>
  <si>
    <t>Základové pásy z betonu tř. C 12/15</t>
  </si>
  <si>
    <t>1016689830</t>
  </si>
  <si>
    <t>14</t>
  </si>
  <si>
    <t>279113144</t>
  </si>
  <si>
    <t>Základová zeď tl přes 250 do 300 mm z tvárnic ztraceného bednění včetně výplně z betonu tř. C 20/25</t>
  </si>
  <si>
    <t>1524470008</t>
  </si>
  <si>
    <t>5,26*2,25</t>
  </si>
  <si>
    <t>Svislé a kompletní konstrukce</t>
  </si>
  <si>
    <t>15</t>
  </si>
  <si>
    <t>317142422</t>
  </si>
  <si>
    <t>Překlad nenosný pórobetonový š 100 mm v do 250 mm na tenkovrstvou maltu dl přes 1000 do 1250 mm</t>
  </si>
  <si>
    <t>kus</t>
  </si>
  <si>
    <t>55662650</t>
  </si>
  <si>
    <t>16</t>
  </si>
  <si>
    <t>317944325</t>
  </si>
  <si>
    <t>Válcované nosníky č.24 a vyšší dodatečně osazované do připravených otvorů</t>
  </si>
  <si>
    <t>-70392681</t>
  </si>
  <si>
    <t>4*5,89*30,7/1000</t>
  </si>
  <si>
    <t>3,9*30,7/1000</t>
  </si>
  <si>
    <t>17</t>
  </si>
  <si>
    <t>342272225</t>
  </si>
  <si>
    <t>Příčka z pórobetonových hladkých tvárnic na tenkovrstvou maltu tl 100 mm</t>
  </si>
  <si>
    <t>1183279663</t>
  </si>
  <si>
    <t>2,74*3,9</t>
  </si>
  <si>
    <t>-0,9*1,97*2</t>
  </si>
  <si>
    <t>2,725*5,175</t>
  </si>
  <si>
    <t>1,125*2,485*2</t>
  </si>
  <si>
    <t>18</t>
  </si>
  <si>
    <t>346272216</t>
  </si>
  <si>
    <t>Přizdívka z pórobetonových tvárnic tl 50 mm</t>
  </si>
  <si>
    <t>-1187347350</t>
  </si>
  <si>
    <t>0,365*2,485</t>
  </si>
  <si>
    <t>0,3*2,485</t>
  </si>
  <si>
    <t>19</t>
  </si>
  <si>
    <t>346272226</t>
  </si>
  <si>
    <t>Přizdívka z pórobetonových tvárnic tl 75 mm</t>
  </si>
  <si>
    <t>413951858</t>
  </si>
  <si>
    <t>1,2*2,485*2</t>
  </si>
  <si>
    <t>20</t>
  </si>
  <si>
    <t>346272246</t>
  </si>
  <si>
    <t>Přizdívka z pórobetonových tvárnic tl 125 mm</t>
  </si>
  <si>
    <t>1218192385</t>
  </si>
  <si>
    <t>2,725*0,285</t>
  </si>
  <si>
    <t>346272266</t>
  </si>
  <si>
    <t>Přizdívka z pórobetonových tvárnic tl 200 mm</t>
  </si>
  <si>
    <t>2017177746</t>
  </si>
  <si>
    <t>2,725*0,195</t>
  </si>
  <si>
    <t>Vodorovné konstrukce</t>
  </si>
  <si>
    <t>22</t>
  </si>
  <si>
    <t>411321515</t>
  </si>
  <si>
    <t>Stropy deskové ze ŽB tř. C 20/25</t>
  </si>
  <si>
    <t>317866086</t>
  </si>
  <si>
    <t>35,914*0,05</t>
  </si>
  <si>
    <t>(0,115+0,221)/2*0,05*4*1*35,914</t>
  </si>
  <si>
    <t>23</t>
  </si>
  <si>
    <t>4113542R1</t>
  </si>
  <si>
    <t>Bednění stropů ztracené z trapézových vln v 50/260mm plech pozinkovaný tl 1,0 mm</t>
  </si>
  <si>
    <t>535611983</t>
  </si>
  <si>
    <t>3,9*5,179</t>
  </si>
  <si>
    <t>1,69*4,575</t>
  </si>
  <si>
    <t>0,365*5,16</t>
  </si>
  <si>
    <t>1,2*5,26</t>
  </si>
  <si>
    <t>-0,44*0,48</t>
  </si>
  <si>
    <t>24</t>
  </si>
  <si>
    <t>411362021</t>
  </si>
  <si>
    <t>Výztuž stropů svařovanými sítěmi Kari</t>
  </si>
  <si>
    <t>936642474</t>
  </si>
  <si>
    <t>35,914*0,002105</t>
  </si>
  <si>
    <t>25</t>
  </si>
  <si>
    <t>413232221</t>
  </si>
  <si>
    <t>Zazdívka zhlaví válcovaných nosníků v přes 150 do 300 mm</t>
  </si>
  <si>
    <t>1309160382</t>
  </si>
  <si>
    <t>26</t>
  </si>
  <si>
    <t>4139410R2</t>
  </si>
  <si>
    <t>D+M sloupek JCL 80x80x4mm, kotvení patka 200x200x4mm na chemickou kotvu</t>
  </si>
  <si>
    <t>soubor</t>
  </si>
  <si>
    <t>1569301990</t>
  </si>
  <si>
    <t>Úpravy povrchů, podlahy a osazování výplní</t>
  </si>
  <si>
    <t>27</t>
  </si>
  <si>
    <t>611131101</t>
  </si>
  <si>
    <t>Cementový postřik vnitřních stropů nanášený celoplošně ručně</t>
  </si>
  <si>
    <t>2117200902</t>
  </si>
  <si>
    <t>5,175*2,62</t>
  </si>
  <si>
    <t>1,69*4,46</t>
  </si>
  <si>
    <t>1,605*2,335*2</t>
  </si>
  <si>
    <t>1,18*5,175</t>
  </si>
  <si>
    <t>28</t>
  </si>
  <si>
    <t>611321111</t>
  </si>
  <si>
    <t>Vápenocementová omítka hrubá jednovrstvá zatřená vnitřních stropů rovných nanášená ručně</t>
  </si>
  <si>
    <t>1953267508</t>
  </si>
  <si>
    <t>29</t>
  </si>
  <si>
    <t>612131101</t>
  </si>
  <si>
    <t>Cementový postřik vnitřních stěn nanášený celoplošně ručně</t>
  </si>
  <si>
    <t>1663450968</t>
  </si>
  <si>
    <t>2,725*(5,175+0,115+0,34+4,46+1,69+0,715)</t>
  </si>
  <si>
    <t>2,31*0,365*2</t>
  </si>
  <si>
    <t>30</t>
  </si>
  <si>
    <t>612131121</t>
  </si>
  <si>
    <t>Penetrační disperzní nátěr vnitřních stěn nanášený ručně</t>
  </si>
  <si>
    <t>-1791496844</t>
  </si>
  <si>
    <t>2,725*(2,62+5,175+0,280+0,115+0,18+5,175+1,18)</t>
  </si>
  <si>
    <t>2,31*(1,49+1,425+1,125*2)</t>
  </si>
  <si>
    <t>-0,9*1,97*4</t>
  </si>
  <si>
    <t>2,725*3,9</t>
  </si>
  <si>
    <t>31</t>
  </si>
  <si>
    <t>612142001</t>
  </si>
  <si>
    <t>Pletivo sklovláknité vnitřních stěn vtlačené do tmelu</t>
  </si>
  <si>
    <t>421355196</t>
  </si>
  <si>
    <t>32</t>
  </si>
  <si>
    <t>612311131</t>
  </si>
  <si>
    <t>Vápenný štuk vnitřních stěn tloušťky do 3 mm</t>
  </si>
  <si>
    <t>-657963623</t>
  </si>
  <si>
    <t>33</t>
  </si>
  <si>
    <t>612321141</t>
  </si>
  <si>
    <t>Vápenocementová omítka štuková dvouvrstvá vnitřních stěn nanášená ručně</t>
  </si>
  <si>
    <t>1047583919</t>
  </si>
  <si>
    <t>34</t>
  </si>
  <si>
    <t>621211012</t>
  </si>
  <si>
    <t>Montáž kontaktního zateplení vnějších podhledů lepením a mechanickým kotvením polystyrénových desek do pórobetonu přes 40 do 80 mm</t>
  </si>
  <si>
    <t>244507240</t>
  </si>
  <si>
    <t>0,15*6,1</t>
  </si>
  <si>
    <t>0,15*(1,35+1,05)</t>
  </si>
  <si>
    <t>35</t>
  </si>
  <si>
    <t>M</t>
  </si>
  <si>
    <t>28375945</t>
  </si>
  <si>
    <t>deska EPS 100 fasádní λ=0,037 tl 50mm</t>
  </si>
  <si>
    <t>-1482057628</t>
  </si>
  <si>
    <t>1,275*1,05 'Přepočtené koeficientem množství</t>
  </si>
  <si>
    <t>36</t>
  </si>
  <si>
    <t>622131121</t>
  </si>
  <si>
    <t>Penetrační nátěr vnějších stěn nanášený ručně</t>
  </si>
  <si>
    <t>-1310393900</t>
  </si>
  <si>
    <t>37</t>
  </si>
  <si>
    <t>622211021</t>
  </si>
  <si>
    <t>Montáž kontaktního zateplení vnějších stěn lepením a mechanickým kotvením polystyrénových desek do betonu a zdiva tl přes 80 do 120 mm</t>
  </si>
  <si>
    <t>468205824</t>
  </si>
  <si>
    <t>2,81*(6,1+1,2+0,95)</t>
  </si>
  <si>
    <t>-5,11*2,62</t>
  </si>
  <si>
    <t>0,511*6,3</t>
  </si>
  <si>
    <t>(0,55+0,51)/2*1,1</t>
  </si>
  <si>
    <t>(0,55+0,51)/2*1,35</t>
  </si>
  <si>
    <t>38</t>
  </si>
  <si>
    <t>28375950</t>
  </si>
  <si>
    <t>deska EPS 100 fasádní λ=0,037 tl 100mm</t>
  </si>
  <si>
    <t>1952182343</t>
  </si>
  <si>
    <t>14,313*1,05 'Přepočtené koeficientem množství</t>
  </si>
  <si>
    <t>39</t>
  </si>
  <si>
    <t>622252001</t>
  </si>
  <si>
    <t>Montáž profilů kontaktního zateplení připevněných mechanicky</t>
  </si>
  <si>
    <t>m</t>
  </si>
  <si>
    <t>211366121</t>
  </si>
  <si>
    <t>40</t>
  </si>
  <si>
    <t>59051657</t>
  </si>
  <si>
    <t>profil zakládací Al tl 0,7mm pro ETICS pro izolant tl 200mm</t>
  </si>
  <si>
    <t>-1824917267</t>
  </si>
  <si>
    <t>6,1+1,2+0,95</t>
  </si>
  <si>
    <t>8,25*1,05 'Přepočtené koeficientem množství</t>
  </si>
  <si>
    <t>41</t>
  </si>
  <si>
    <t>59051512</t>
  </si>
  <si>
    <t>profil začišťovací s okapnicí PVC s výztužnou tkaninou pro parapet ETICS</t>
  </si>
  <si>
    <t>132092273</t>
  </si>
  <si>
    <t>4,86666666666667*1,05 'Přepočtené koeficientem množství</t>
  </si>
  <si>
    <t>42</t>
  </si>
  <si>
    <t>63127416</t>
  </si>
  <si>
    <t>profil rohový PVC 23x23mm s výztužnou tkaninou š 100mm pro ETICS</t>
  </si>
  <si>
    <t>491704458</t>
  </si>
  <si>
    <t>10,868</t>
  </si>
  <si>
    <t>2,81*2+0,511*2+6,3+1,2+1,45</t>
  </si>
  <si>
    <t>26,46*1,05 'Přepočtené koeficientem množství</t>
  </si>
  <si>
    <t>43</t>
  </si>
  <si>
    <t>59051476</t>
  </si>
  <si>
    <t>profil začišťovací PVC 9mm s výztužnou tkaninou pro ostění ETICS</t>
  </si>
  <si>
    <t>1723978702</t>
  </si>
  <si>
    <t>5,11+2,62*2</t>
  </si>
  <si>
    <t>10,35*1,05 'Přepočtené koeficientem množství</t>
  </si>
  <si>
    <t>44</t>
  </si>
  <si>
    <t>622541012</t>
  </si>
  <si>
    <t>Tenkovrstvá silikonsilikátová zatíraná omítka zrnitost 1,5 mm vnějších stěn</t>
  </si>
  <si>
    <t>-69835574</t>
  </si>
  <si>
    <t>1,275</t>
  </si>
  <si>
    <t>14,313</t>
  </si>
  <si>
    <t>45</t>
  </si>
  <si>
    <t>629991011</t>
  </si>
  <si>
    <t>Zakrytí výplní otvorů a svislých ploch fólií přilepenou lepící páskou</t>
  </si>
  <si>
    <t>-431793980</t>
  </si>
  <si>
    <t>5,11*2,62*2</t>
  </si>
  <si>
    <t>46</t>
  </si>
  <si>
    <t>629995101</t>
  </si>
  <si>
    <t>Očištění vnějších ploch tlakovou vodou</t>
  </si>
  <si>
    <t>319954467</t>
  </si>
  <si>
    <t>(1,2+0,95)*2,81</t>
  </si>
  <si>
    <t>(1,2+0,95)*0,3</t>
  </si>
  <si>
    <t>0,3*5,9</t>
  </si>
  <si>
    <t>0,315*2,81*2</t>
  </si>
  <si>
    <t>47</t>
  </si>
  <si>
    <t>631311115</t>
  </si>
  <si>
    <t>Mazanina tl přes 50 do 80 mm z betonu prostého bez zvýšených nároků na prostředí tř. C 20/25</t>
  </si>
  <si>
    <t>-541703763</t>
  </si>
  <si>
    <t>34,261*0,06</t>
  </si>
  <si>
    <t>48</t>
  </si>
  <si>
    <t>631311125</t>
  </si>
  <si>
    <t>Mazanina tl přes 80 do 120 mm z betonu prostého bez zvýšených nároků na prostředí tř. C 20/25</t>
  </si>
  <si>
    <t>-822936533</t>
  </si>
  <si>
    <t>0,1*0,9*2,6</t>
  </si>
  <si>
    <t>49</t>
  </si>
  <si>
    <t>631362021</t>
  </si>
  <si>
    <t>Výztuž mazanin svařovanými sítěmi Kari</t>
  </si>
  <si>
    <t>1613127405</t>
  </si>
  <si>
    <t>0,9*5,26*0,00303</t>
  </si>
  <si>
    <t>34,261*0,002105</t>
  </si>
  <si>
    <t>50</t>
  </si>
  <si>
    <t>632450122</t>
  </si>
  <si>
    <t>Vyrovnávací cementový potěr tl přes 20 do 30 mm ze suchých směsí provedený v pásu</t>
  </si>
  <si>
    <t>1629274517</t>
  </si>
  <si>
    <t>pod nosníky</t>
  </si>
  <si>
    <t>0,3*0,25*4*2</t>
  </si>
  <si>
    <t>51</t>
  </si>
  <si>
    <t>632481213</t>
  </si>
  <si>
    <t>Separační vrstva z PE fólie</t>
  </si>
  <si>
    <t>-1590765306</t>
  </si>
  <si>
    <t>Ostatní konstrukce a práce, bourání</t>
  </si>
  <si>
    <t>52</t>
  </si>
  <si>
    <t>949101111</t>
  </si>
  <si>
    <t>Lešení pomocné pro objekty pozemních staveb s lešeňovou podlahou v do 1,9 m zatížení do 150 kg/m2</t>
  </si>
  <si>
    <t>-831344728</t>
  </si>
  <si>
    <t>34,696</t>
  </si>
  <si>
    <t>53</t>
  </si>
  <si>
    <t>949101112</t>
  </si>
  <si>
    <t>Lešení pomocné pro objekty pozemních staveb s lešeňovou podlahou v přes 1,9 do 3,5 m zatížení do 150 kg/m2</t>
  </si>
  <si>
    <t>1860158352</t>
  </si>
  <si>
    <t>(3,61+3,26)/2*1,2</t>
  </si>
  <si>
    <t>(3,61+3,26)/2*1,45</t>
  </si>
  <si>
    <t>3,26*6,3</t>
  </si>
  <si>
    <t>54</t>
  </si>
  <si>
    <t>952901111</t>
  </si>
  <si>
    <t>Vyčištění budov bytové a občanské výstavby při výšce podlaží do 4 m</t>
  </si>
  <si>
    <t>1914727193</t>
  </si>
  <si>
    <t>55</t>
  </si>
  <si>
    <t>953943211</t>
  </si>
  <si>
    <t>Osazování hasicího přístroje</t>
  </si>
  <si>
    <t>-1133067133</t>
  </si>
  <si>
    <t>56</t>
  </si>
  <si>
    <t>449321R1</t>
  </si>
  <si>
    <t>přístroj hasicí ruční práškový 21A, 183B</t>
  </si>
  <si>
    <t>885220728</t>
  </si>
  <si>
    <t>57</t>
  </si>
  <si>
    <t>962032230</t>
  </si>
  <si>
    <t>Bourání zdiva z cihel pálených nebo vápenopískových na MV nebo MVC do 1 m3</t>
  </si>
  <si>
    <t>-1847582239</t>
  </si>
  <si>
    <t>zeď chodba-garáže</t>
  </si>
  <si>
    <t>3,9*2,825*0,214</t>
  </si>
  <si>
    <t>58</t>
  </si>
  <si>
    <t>962081131</t>
  </si>
  <si>
    <t>Bourání příček ze skleněných tvárnic tl do 100 mm</t>
  </si>
  <si>
    <t>1437876080</t>
  </si>
  <si>
    <t>2,36*0,51*2</t>
  </si>
  <si>
    <t>59</t>
  </si>
  <si>
    <t>964011211</t>
  </si>
  <si>
    <t>Vybourání ŽB překladů prefabrikovaných dl do 3 m hmotnosti do 50 kg/m</t>
  </si>
  <si>
    <t>-1011320743</t>
  </si>
  <si>
    <t xml:space="preserve">nadpraží vrat </t>
  </si>
  <si>
    <t>0,3*0,24*2,36*2</t>
  </si>
  <si>
    <t>60</t>
  </si>
  <si>
    <t>973031325</t>
  </si>
  <si>
    <t>Vysekání kapes ve zdivu cihelném na MV nebo MVC pl do 0,10 m2 hl do 300 mm</t>
  </si>
  <si>
    <t>-1761937102</t>
  </si>
  <si>
    <t>61</t>
  </si>
  <si>
    <t>977151225</t>
  </si>
  <si>
    <t>Jádrové vrty dovrchní diamantovými korunkami do stavebních materiálů D přes 180 do 200 mm</t>
  </si>
  <si>
    <t>-809785502</t>
  </si>
  <si>
    <t>vrt do 1.PP</t>
  </si>
  <si>
    <t>0,3</t>
  </si>
  <si>
    <t>62</t>
  </si>
  <si>
    <t>978011191</t>
  </si>
  <si>
    <t>Otlučení (osekání) vnitřní vápenné nebo vápenocementové omítky stropů v rozsahu přes 50 do 100 %</t>
  </si>
  <si>
    <t>-963480556</t>
  </si>
  <si>
    <t>5,175*3,9</t>
  </si>
  <si>
    <t>1,69*4,64</t>
  </si>
  <si>
    <t>0,365*2,36*2</t>
  </si>
  <si>
    <t>5,26*1,2</t>
  </si>
  <si>
    <t>63</t>
  </si>
  <si>
    <t>978013191</t>
  </si>
  <si>
    <t>Otlučení (osekání) vnitřní vápenné nebo vápenocementové omítky stěn v rozsahu přes 50 do 100 %</t>
  </si>
  <si>
    <t>-69650418</t>
  </si>
  <si>
    <t>3,325*(5,175+0,26+0,17+0,44+4,64+0,6+1,69)</t>
  </si>
  <si>
    <t>2,91*(0,48*2+0,44+1,2*2+0,05*2)</t>
  </si>
  <si>
    <t>997</t>
  </si>
  <si>
    <t>Přesun sutě</t>
  </si>
  <si>
    <t>64</t>
  </si>
  <si>
    <t>997002611</t>
  </si>
  <si>
    <t>Nakládání suti a vybouraných hmot</t>
  </si>
  <si>
    <t>1827402509</t>
  </si>
  <si>
    <t>65</t>
  </si>
  <si>
    <t>997013211</t>
  </si>
  <si>
    <t>Vnitrostaveništní doprava suti a vybouraných hmot pro budovy v do 6 m ručně</t>
  </si>
  <si>
    <t>-8895507</t>
  </si>
  <si>
    <t>66</t>
  </si>
  <si>
    <t>997013501</t>
  </si>
  <si>
    <t>Odvoz suti a vybouraných hmot na skládku nebo meziskládku do 1 km se složením</t>
  </si>
  <si>
    <t>1605053912</t>
  </si>
  <si>
    <t>67</t>
  </si>
  <si>
    <t>997013509</t>
  </si>
  <si>
    <t>Příplatek k odvozu suti a vybouraných hmot na skládku ZKD 1 km přes 1 km</t>
  </si>
  <si>
    <t>134528145</t>
  </si>
  <si>
    <t>19,203*24</t>
  </si>
  <si>
    <t>68</t>
  </si>
  <si>
    <t>997013631</t>
  </si>
  <si>
    <t>Poplatek za uložení na skládce (skládkovné) stavebního odpadu směsného kód odpadu 17 09 04</t>
  </si>
  <si>
    <t>1103896309</t>
  </si>
  <si>
    <t>998</t>
  </si>
  <si>
    <t>Přesun hmot</t>
  </si>
  <si>
    <t>69</t>
  </si>
  <si>
    <t>998018001</t>
  </si>
  <si>
    <t>Přesun hmot pro budovy ruční pro budovy v do 6 m</t>
  </si>
  <si>
    <t>-1286596040</t>
  </si>
  <si>
    <t>PSV</t>
  </si>
  <si>
    <t>Práce a dodávky PSV</t>
  </si>
  <si>
    <t>711</t>
  </si>
  <si>
    <t>Izolace proti vodě, vlhkosti a plynům</t>
  </si>
  <si>
    <t>70</t>
  </si>
  <si>
    <t>711112001</t>
  </si>
  <si>
    <t>Provedení izolace proti zemní vlhkosti svislé za studena nátěrem penetračním</t>
  </si>
  <si>
    <t>1427709610</t>
  </si>
  <si>
    <t>5,26*2,525+0,1*2,525*2</t>
  </si>
  <si>
    <t>71</t>
  </si>
  <si>
    <t>11163150</t>
  </si>
  <si>
    <t>lak penetrační asfaltový</t>
  </si>
  <si>
    <t>-2066249591</t>
  </si>
  <si>
    <t>13,787*0,00034 'Přepočtené koeficientem množství</t>
  </si>
  <si>
    <t>72</t>
  </si>
  <si>
    <t>711142559</t>
  </si>
  <si>
    <t>Provedení izolace proti zemní vlhkosti pásy přitavením svislé NAIP</t>
  </si>
  <si>
    <t>-277986082</t>
  </si>
  <si>
    <t>13,787</t>
  </si>
  <si>
    <t>73</t>
  </si>
  <si>
    <t>62832001</t>
  </si>
  <si>
    <t>pás asfaltový natavitelný oxidovaný s vložkou ze skleněné rohože typu V60 s jemnozrnným minerálním posypem tl 3,5mm</t>
  </si>
  <si>
    <t>1937098141</t>
  </si>
  <si>
    <t>13,787*1,221 'Přepočtené koeficientem množství</t>
  </si>
  <si>
    <t>74</t>
  </si>
  <si>
    <t>711411001</t>
  </si>
  <si>
    <t>Provedení izolace proti tlakové vodě vodorovné za studena nátěrem penetračním</t>
  </si>
  <si>
    <t>-1251611203</t>
  </si>
  <si>
    <t>1,34*5,9</t>
  </si>
  <si>
    <t>75</t>
  </si>
  <si>
    <t>1010564315</t>
  </si>
  <si>
    <t>7,906*0,00033 'Přepočtené koeficientem množství</t>
  </si>
  <si>
    <t>76</t>
  </si>
  <si>
    <t>711441559</t>
  </si>
  <si>
    <t>Provedení izolace proti tlakové vodě vodorovné přitavením pásu NAIP</t>
  </si>
  <si>
    <t>862116172</t>
  </si>
  <si>
    <t>77</t>
  </si>
  <si>
    <t>62853003</t>
  </si>
  <si>
    <t>pás asfaltový natavitelný modifikovaný SBS s vložkou ze skleněné tkaniny a spalitelnou PE fólií nebo jemnozrnným minerálním posypem na horním povrchu tl 3,5mm</t>
  </si>
  <si>
    <t>-2047267808</t>
  </si>
  <si>
    <t>7,906*1,1655 'Přepočtené koeficientem množství</t>
  </si>
  <si>
    <t>78</t>
  </si>
  <si>
    <t>998711201</t>
  </si>
  <si>
    <t>Přesun hmot procentní pro izolace proti vodě, vlhkosti a plynům v objektech v do 6 m</t>
  </si>
  <si>
    <t>%</t>
  </si>
  <si>
    <t>1475179880</t>
  </si>
  <si>
    <t>712</t>
  </si>
  <si>
    <t>Povlakové krytiny</t>
  </si>
  <si>
    <t>79</t>
  </si>
  <si>
    <t>712363354</t>
  </si>
  <si>
    <t>Povlakové krytiny střech do 10° z tvarovaných poplastovaných lišt délky 2 m stěnová lišta vyhnutá rš 70 mm</t>
  </si>
  <si>
    <t>462044210</t>
  </si>
  <si>
    <t>80</t>
  </si>
  <si>
    <t>712363357</t>
  </si>
  <si>
    <t>Povlakové krytiny střech do 10° z tvarovaných poplastovaných lišt délky 2 m okapnice široká rš 250 mm</t>
  </si>
  <si>
    <t>815956979</t>
  </si>
  <si>
    <t>6,3</t>
  </si>
  <si>
    <t>81</t>
  </si>
  <si>
    <t>712363358</t>
  </si>
  <si>
    <t>Povlakové krytiny střech do 10° z tvarovaných poplastovaných lišt délky 2 m závětrná lišta rš 250 mm</t>
  </si>
  <si>
    <t>-1766458418</t>
  </si>
  <si>
    <t>1,5*2</t>
  </si>
  <si>
    <t>82</t>
  </si>
  <si>
    <t>712363528</t>
  </si>
  <si>
    <t>Provedení povlak krytiny mechanicky kotvenou do betonu lehčeného nebo zdiva TI tl přes 140 do 200 mm krajní pole, budova v přes 18 m</t>
  </si>
  <si>
    <t>-2118429026</t>
  </si>
  <si>
    <t>1,44*6,4</t>
  </si>
  <si>
    <t>83</t>
  </si>
  <si>
    <t>28322013</t>
  </si>
  <si>
    <t>fólie hydroizolační střešní mPVC mechanicky kotvená barevná tl 1,5mm</t>
  </si>
  <si>
    <t>2136174399</t>
  </si>
  <si>
    <t>9,216*1,1655 'Přepočtené koeficientem množství</t>
  </si>
  <si>
    <t>84</t>
  </si>
  <si>
    <t>712391171</t>
  </si>
  <si>
    <t>Provedení povlakové krytiny střech do 10° podkladní textilní vrstvy</t>
  </si>
  <si>
    <t>698651505</t>
  </si>
  <si>
    <t>85</t>
  </si>
  <si>
    <t>69311068</t>
  </si>
  <si>
    <t>geotextilie netkaná separační, ochranná, filtrační, drenážní PP 300g/m2</t>
  </si>
  <si>
    <t>332811832</t>
  </si>
  <si>
    <t>9,216*1,155 'Přepočtené koeficientem množství</t>
  </si>
  <si>
    <t>86</t>
  </si>
  <si>
    <t>998712201</t>
  </si>
  <si>
    <t>Přesun hmot procentní pro krytiny povlakové v objektech v do 6 m</t>
  </si>
  <si>
    <t>-578874823</t>
  </si>
  <si>
    <t>713</t>
  </si>
  <si>
    <t>Izolace tepelné</t>
  </si>
  <si>
    <t>87</t>
  </si>
  <si>
    <t>713121111</t>
  </si>
  <si>
    <t>Montáž izolace tepelné podlah volně kladenými rohožemi, pásy, dílci, deskami 1 vrstva</t>
  </si>
  <si>
    <t>1655950905</t>
  </si>
  <si>
    <t>88</t>
  </si>
  <si>
    <t>28375926</t>
  </si>
  <si>
    <t>deska EPS 200 pro konstrukce s velmi vysokým zatížením λ=0,034 tl 100mm</t>
  </si>
  <si>
    <t>-1178752322</t>
  </si>
  <si>
    <t>34,261*1,05 'Přepočtené koeficientem množství</t>
  </si>
  <si>
    <t>89</t>
  </si>
  <si>
    <t>28375919</t>
  </si>
  <si>
    <t>deska EPS 200 pro konstrukce s velmi vysokým zatížením λ=0,034 tl 30mm</t>
  </si>
  <si>
    <t>377265991</t>
  </si>
  <si>
    <t>0,215*3,9</t>
  </si>
  <si>
    <t>0,839*1,05 'Přepočtené koeficientem množství</t>
  </si>
  <si>
    <t>90</t>
  </si>
  <si>
    <t>713131141</t>
  </si>
  <si>
    <t>Montáž izolace tepelné stěn lepením celoplošně rohoží, pásů, dílců, desek</t>
  </si>
  <si>
    <t>-1719274965</t>
  </si>
  <si>
    <t>5,26*2,025</t>
  </si>
  <si>
    <t>0,1*2,025*2</t>
  </si>
  <si>
    <t>91</t>
  </si>
  <si>
    <t>28376422</t>
  </si>
  <si>
    <t>deska XPS hrana polodrážková a hladký povrch 300kPA λ=0,035 tl 100mm</t>
  </si>
  <si>
    <t>-542872301</t>
  </si>
  <si>
    <t>11,057*1,05 'Přepočtené koeficientem množství</t>
  </si>
  <si>
    <t>92</t>
  </si>
  <si>
    <t>713141311</t>
  </si>
  <si>
    <t>Montáž izolace tepelné střech plochých kladené volně, spádová vrstva</t>
  </si>
  <si>
    <t>1237804832</t>
  </si>
  <si>
    <t>93</t>
  </si>
  <si>
    <t>28376142</t>
  </si>
  <si>
    <t>klín izolační spád do 5% EPS 150</t>
  </si>
  <si>
    <t>-1367978323</t>
  </si>
  <si>
    <t>(0,176+0,136)/2*1,34*5,9</t>
  </si>
  <si>
    <t>94</t>
  </si>
  <si>
    <t>998713201</t>
  </si>
  <si>
    <t>Přesun hmot procentní pro izolace tepelné v objektech v do 6 m</t>
  </si>
  <si>
    <t>-1581537973</t>
  </si>
  <si>
    <t>733</t>
  </si>
  <si>
    <t>Ústřední vytápění - rozvodné potrubí</t>
  </si>
  <si>
    <t>95</t>
  </si>
  <si>
    <t>733222203</t>
  </si>
  <si>
    <t>Potrubí měděné polotvrdé spojované tvrdým pájením D 18x1 mm</t>
  </si>
  <si>
    <t>-1918964991</t>
  </si>
  <si>
    <t>96</t>
  </si>
  <si>
    <t>7332250R2</t>
  </si>
  <si>
    <t xml:space="preserve">Napojení na stávající rozvody ÚT, dodávka a montáž armatur </t>
  </si>
  <si>
    <t>527054238</t>
  </si>
  <si>
    <t>97</t>
  </si>
  <si>
    <t>7332250R3</t>
  </si>
  <si>
    <t xml:space="preserve">D+M termostatická hlavice </t>
  </si>
  <si>
    <t>-920302673</t>
  </si>
  <si>
    <t>98</t>
  </si>
  <si>
    <t>7332220R1</t>
  </si>
  <si>
    <t>Stavební přípomoce</t>
  </si>
  <si>
    <t>-2093681553</t>
  </si>
  <si>
    <t>99</t>
  </si>
  <si>
    <t>998733201</t>
  </si>
  <si>
    <t>Přesun hmot procentní pro rozvody potrubí v objektech v do 6 m</t>
  </si>
  <si>
    <t>1143333338</t>
  </si>
  <si>
    <t>735</t>
  </si>
  <si>
    <t>Ústřední vytápění - otopná tělesa</t>
  </si>
  <si>
    <t>100</t>
  </si>
  <si>
    <t>735151162</t>
  </si>
  <si>
    <t>Otopné těleso panelové jednodeskové bez přídavné přestupní plochy výška/délka 500/1800 mm výkon 925 W</t>
  </si>
  <si>
    <t>962862734</t>
  </si>
  <si>
    <t>101</t>
  </si>
  <si>
    <t>998735201</t>
  </si>
  <si>
    <t>Přesun hmot procentní pro otopná tělesa v objektech v do 6 m</t>
  </si>
  <si>
    <t>1178715996</t>
  </si>
  <si>
    <t>741</t>
  </si>
  <si>
    <t>Elektroinstalace - silnoproud</t>
  </si>
  <si>
    <t>102</t>
  </si>
  <si>
    <t>741122015</t>
  </si>
  <si>
    <t>Montáž kabel Cu bez ukončení uložený pod omítku plný kulatý 3x1,5 mm2 (např. CYKY)</t>
  </si>
  <si>
    <t>1269239540</t>
  </si>
  <si>
    <t>103</t>
  </si>
  <si>
    <t>34111030</t>
  </si>
  <si>
    <t>kabel instalační jádro Cu plné izolace PVC plášť PVC 450/750V (CYKY) 3x1,5mm2</t>
  </si>
  <si>
    <t>-873963307</t>
  </si>
  <si>
    <t>50*1,15 'Přepočtené koeficientem množství</t>
  </si>
  <si>
    <t>104</t>
  </si>
  <si>
    <t>741122016</t>
  </si>
  <si>
    <t>Montáž kabel Cu bez ukončení uložený pod omítku plný kulatý 3x2,5 až 6 mm2 (např. CYKY)</t>
  </si>
  <si>
    <t>1725355351</t>
  </si>
  <si>
    <t>105</t>
  </si>
  <si>
    <t>34111036</t>
  </si>
  <si>
    <t>kabel instalační jádro Cu plné izolace PVC plášť PVC 450/750V (CYKY) 3x2,5mm2</t>
  </si>
  <si>
    <t>743586989</t>
  </si>
  <si>
    <t>106</t>
  </si>
  <si>
    <t>741210001</t>
  </si>
  <si>
    <t>Montáž rozvodnice oceloplechová nebo plastová běžná do 20 kg</t>
  </si>
  <si>
    <t>-2083947690</t>
  </si>
  <si>
    <t>107</t>
  </si>
  <si>
    <t>7412020R1</t>
  </si>
  <si>
    <t>D+M elektroměrový rozváděč R</t>
  </si>
  <si>
    <t>473887304</t>
  </si>
  <si>
    <t>108</t>
  </si>
  <si>
    <t>741310101</t>
  </si>
  <si>
    <t>Montáž spínač (polo)zapuštěný bezšroubové připojení 1-jednopólový se zapojením vodičů</t>
  </si>
  <si>
    <t>-499523086</t>
  </si>
  <si>
    <t>109</t>
  </si>
  <si>
    <t>34535000</t>
  </si>
  <si>
    <t>spínač kompletní, zápustný, jednopólový, řazení 1, šroubové svorky</t>
  </si>
  <si>
    <t>1292844326</t>
  </si>
  <si>
    <t>110</t>
  </si>
  <si>
    <t>741313003</t>
  </si>
  <si>
    <t>Montáž zásuvka (polo)zapuštěná bezšroubové připojení 2x(2P+PE) dvojnásobná se zapojením vodičů</t>
  </si>
  <si>
    <t>-1564711504</t>
  </si>
  <si>
    <t>111</t>
  </si>
  <si>
    <t>345552R2</t>
  </si>
  <si>
    <t>zásuvka dvojnásobná chráněná, šroubové svorky vč krytu, rámečku, záslepky</t>
  </si>
  <si>
    <t>-963078567</t>
  </si>
  <si>
    <t>112</t>
  </si>
  <si>
    <t>7413130R3</t>
  </si>
  <si>
    <t>Montáž zásuvkového bloku se zapojením vodičů</t>
  </si>
  <si>
    <t>1846935785</t>
  </si>
  <si>
    <t>113</t>
  </si>
  <si>
    <t>345552R4</t>
  </si>
  <si>
    <t>zásuvky na zeď chráněná 3x220V/16A, Zásuvky na zeď 3x 250V/16A, 1x RJ45 cat.6, barva bílá lesklá vč krytu, rámečku, záslepky</t>
  </si>
  <si>
    <t>-2011438050</t>
  </si>
  <si>
    <t>114</t>
  </si>
  <si>
    <t>741371002</t>
  </si>
  <si>
    <t>Montáž svítidlo zářivkové bytové stropní přisazené 1 zdroj s krytem</t>
  </si>
  <si>
    <t>-951915897</t>
  </si>
  <si>
    <t>115</t>
  </si>
  <si>
    <t>34814436</t>
  </si>
  <si>
    <t>svítidlo zářivkové stropní přímé, mřížka parabolická, indukční předřadník s kompenzací, 1x58W</t>
  </si>
  <si>
    <t>-387200122</t>
  </si>
  <si>
    <t>116</t>
  </si>
  <si>
    <t>7410100R5</t>
  </si>
  <si>
    <t>PPV, podružný materiál, prořez</t>
  </si>
  <si>
    <t>-1168291278</t>
  </si>
  <si>
    <t>117</t>
  </si>
  <si>
    <t>7410100R6</t>
  </si>
  <si>
    <t>69320463</t>
  </si>
  <si>
    <t>118</t>
  </si>
  <si>
    <t>7410100R7</t>
  </si>
  <si>
    <t>Elektroinstalace revize</t>
  </si>
  <si>
    <t>1477036242</t>
  </si>
  <si>
    <t>119</t>
  </si>
  <si>
    <t>7410100R8</t>
  </si>
  <si>
    <t xml:space="preserve">Demontáž stávající elektroinstalace </t>
  </si>
  <si>
    <t>1278337826</t>
  </si>
  <si>
    <t>120</t>
  </si>
  <si>
    <t>998741201</t>
  </si>
  <si>
    <t>Přesun hmot procentní pro silnoproud v objektech v do 6 m</t>
  </si>
  <si>
    <t>387510771</t>
  </si>
  <si>
    <t>742</t>
  </si>
  <si>
    <t>Elektroinstalace - slaboproud</t>
  </si>
  <si>
    <t>121</t>
  </si>
  <si>
    <t>742124003</t>
  </si>
  <si>
    <t>Montáž kabelů datových FTP, UTP, STP pro vnitřní rozvody pevně</t>
  </si>
  <si>
    <t>946742887</t>
  </si>
  <si>
    <t>122</t>
  </si>
  <si>
    <t>34121262</t>
  </si>
  <si>
    <t>kabel datový jádro Cu plné plášť PVC (U/UTP) kategorie 5e</t>
  </si>
  <si>
    <t>-1260198342</t>
  </si>
  <si>
    <t>100*1,2 'Přepočtené koeficientem množství</t>
  </si>
  <si>
    <t>123</t>
  </si>
  <si>
    <t>7420510R1</t>
  </si>
  <si>
    <t>Slaboproud - EZS</t>
  </si>
  <si>
    <t>2135201491</t>
  </si>
  <si>
    <t>124</t>
  </si>
  <si>
    <t>998742201</t>
  </si>
  <si>
    <t>Přesun hmot procentní pro slaboproud v objektech v do 6 m</t>
  </si>
  <si>
    <t>1762011666</t>
  </si>
  <si>
    <t>763</t>
  </si>
  <si>
    <t>Konstrukce suché výstavby</t>
  </si>
  <si>
    <t>125</t>
  </si>
  <si>
    <t>763131532</t>
  </si>
  <si>
    <t>SDK podhled deska 1xDF 15 bez izolace jednovrstvá spodní kce profil CD+UD</t>
  </si>
  <si>
    <t>-824777745</t>
  </si>
  <si>
    <t>2,335*1,605</t>
  </si>
  <si>
    <t>5,174*2,62</t>
  </si>
  <si>
    <t>Mezisoučet</t>
  </si>
  <si>
    <t>2,87*4,46+1,18*0,715</t>
  </si>
  <si>
    <t>126</t>
  </si>
  <si>
    <t>763131721</t>
  </si>
  <si>
    <t>SDK podhled skoková změna v do 0,5 m</t>
  </si>
  <si>
    <t>-184416793</t>
  </si>
  <si>
    <t>5,11</t>
  </si>
  <si>
    <t>127</t>
  </si>
  <si>
    <t>763131714</t>
  </si>
  <si>
    <t>SDK podhled základní penetrační nátěr</t>
  </si>
  <si>
    <t>459169957</t>
  </si>
  <si>
    <t>34,696+5,11*0,4</t>
  </si>
  <si>
    <t>128</t>
  </si>
  <si>
    <t>763131762</t>
  </si>
  <si>
    <t>Příplatek k SDK podhledu za prostorové zakřivení</t>
  </si>
  <si>
    <t>1915458056</t>
  </si>
  <si>
    <t>129</t>
  </si>
  <si>
    <t>998763200</t>
  </si>
  <si>
    <t>Přesun hmot procentní pro dřevostavby v objektech v do 6 m</t>
  </si>
  <si>
    <t>-585270838</t>
  </si>
  <si>
    <t>764</t>
  </si>
  <si>
    <t>Konstrukce klempířské</t>
  </si>
  <si>
    <t>130</t>
  </si>
  <si>
    <t>764001821</t>
  </si>
  <si>
    <t>Demontáž krytiny ze svitků nebo tabulí do suti</t>
  </si>
  <si>
    <t>-114384721</t>
  </si>
  <si>
    <t>nad vraty</t>
  </si>
  <si>
    <t>6,24*1,465</t>
  </si>
  <si>
    <t>131</t>
  </si>
  <si>
    <t>764246342</t>
  </si>
  <si>
    <t>Oplechování parapetů rovných celoplošně lepené z TiZn lesklého plechu rš 200 mm</t>
  </si>
  <si>
    <t>1132916442</t>
  </si>
  <si>
    <t>132</t>
  </si>
  <si>
    <t>998764201</t>
  </si>
  <si>
    <t>Přesun hmot procentní pro konstrukce klempířské v objektech v do 6 m</t>
  </si>
  <si>
    <t>224939374</t>
  </si>
  <si>
    <t>766</t>
  </si>
  <si>
    <t>Konstrukce truhlářské</t>
  </si>
  <si>
    <t>133</t>
  </si>
  <si>
    <t>766660022</t>
  </si>
  <si>
    <t>Montáž dveřních křídel otvíravých jednokřídlových š přes 0,8 m požárních do ocelové zárubně</t>
  </si>
  <si>
    <t>1002747634</t>
  </si>
  <si>
    <t>134</t>
  </si>
  <si>
    <t>611653R1</t>
  </si>
  <si>
    <t>D1 dveře dřevěné plné 900x1970mm EW 30 DP3-C pro III.SPB se samozavíračem</t>
  </si>
  <si>
    <t>-1296604631</t>
  </si>
  <si>
    <t>135</t>
  </si>
  <si>
    <t>998766201</t>
  </si>
  <si>
    <t>Přesun hmot procentní pro kce truhlářské v objektech v do 6 m</t>
  </si>
  <si>
    <t>371073197</t>
  </si>
  <si>
    <t>767</t>
  </si>
  <si>
    <t>Konstrukce zámečnické</t>
  </si>
  <si>
    <t>136</t>
  </si>
  <si>
    <t>767620355</t>
  </si>
  <si>
    <t>Montáž oken kovových s izolačními trojskly otevíravých do zdiva plochy přes 6 m2</t>
  </si>
  <si>
    <t>-897106889</t>
  </si>
  <si>
    <t>5,11*2,26</t>
  </si>
  <si>
    <t>137</t>
  </si>
  <si>
    <t>5534101R1</t>
  </si>
  <si>
    <t>O1 Al okno izolační trosjklo rozm 5110x2260mm, fixní část z bezpečnostního skla</t>
  </si>
  <si>
    <t>-2111347402</t>
  </si>
  <si>
    <t>138</t>
  </si>
  <si>
    <t>767627306</t>
  </si>
  <si>
    <t>Připojovací spára oken a stěn parotěsnou páskou interiérovou</t>
  </si>
  <si>
    <t>-1032138190</t>
  </si>
  <si>
    <t>5,11*2,26*2</t>
  </si>
  <si>
    <t>139</t>
  </si>
  <si>
    <t>767627307</t>
  </si>
  <si>
    <t>Připojovací spára oken a stěn paropropustnou páskou exteriérovou</t>
  </si>
  <si>
    <t>-423272333</t>
  </si>
  <si>
    <t>140</t>
  </si>
  <si>
    <t>767651821</t>
  </si>
  <si>
    <t>Demontáž vrat garážových otvíravých pl do 6 m2</t>
  </si>
  <si>
    <t>1089395775</t>
  </si>
  <si>
    <t>141</t>
  </si>
  <si>
    <t>998767201</t>
  </si>
  <si>
    <t>Přesun hmot procentní pro zámečnické konstrukce v objektech v do 6 m</t>
  </si>
  <si>
    <t>-760391308</t>
  </si>
  <si>
    <t>776</t>
  </si>
  <si>
    <t>Podlahy povlakové</t>
  </si>
  <si>
    <t>142</t>
  </si>
  <si>
    <t>776221111</t>
  </si>
  <si>
    <t>Lepení pásů z PVC standardním lepidlem</t>
  </si>
  <si>
    <t>114274632</t>
  </si>
  <si>
    <t>2,62*5,175</t>
  </si>
  <si>
    <t>143</t>
  </si>
  <si>
    <t>28411141</t>
  </si>
  <si>
    <t>PVC vinyl homogenní protiskluzná se vsypem a výztuž. vrstvou tl 2,00mm nášlapná vrstva 2,00mm, hořlavost Bfl-s1, třída zátěže 34/43, útlum 5dB, bodová zátěž &lt;= 0,10mm, protiskluznost R10</t>
  </si>
  <si>
    <t>2032587508</t>
  </si>
  <si>
    <t>34,698*1,1 'Přepočtené koeficientem množství</t>
  </si>
  <si>
    <t>144</t>
  </si>
  <si>
    <t>776421111</t>
  </si>
  <si>
    <t>Montáž obvodových lišt lepením</t>
  </si>
  <si>
    <t>-517004339</t>
  </si>
  <si>
    <t>5,175+0,285+1,605+2,335+6,78+2,62+5,06+0,340+1,605+2,335+1,605+0,195+4,46+1,69+1,18+0,715</t>
  </si>
  <si>
    <t>-1*2</t>
  </si>
  <si>
    <t>145</t>
  </si>
  <si>
    <t>28411008</t>
  </si>
  <si>
    <t>lišta soklová PVC 16x60mm</t>
  </si>
  <si>
    <t>-664114847</t>
  </si>
  <si>
    <t>35,985*1,02 'Přepočtené koeficientem množství</t>
  </si>
  <si>
    <t>146</t>
  </si>
  <si>
    <t>998776201</t>
  </si>
  <si>
    <t>Přesun hmot procentní pro podlahy povlakové v objektech v do 6 m</t>
  </si>
  <si>
    <t>493078859</t>
  </si>
  <si>
    <t>784</t>
  </si>
  <si>
    <t>Dokončovací práce - malby a tapety</t>
  </si>
  <si>
    <t>147</t>
  </si>
  <si>
    <t>784181121</t>
  </si>
  <si>
    <t>Hloubková jednonásobná bezbarvá penetrace podkladu v místnostech v do 3,80 m</t>
  </si>
  <si>
    <t>669346771</t>
  </si>
  <si>
    <t>35,735</t>
  </si>
  <si>
    <t>55,593</t>
  </si>
  <si>
    <t>148</t>
  </si>
  <si>
    <t>784211121</t>
  </si>
  <si>
    <t>Dvojnásobné bílé malby ze směsí za mokra středně oděruvzdorných v místnostech v do 3,80 m</t>
  </si>
  <si>
    <t>-2140691937</t>
  </si>
  <si>
    <t>149</t>
  </si>
  <si>
    <t>784211161</t>
  </si>
  <si>
    <t>Příplatek k cenám 2x maleb ze směsí za mokra oděruvzdorných za barevnou malbu v světlém odstínu</t>
  </si>
  <si>
    <t>-53055328</t>
  </si>
  <si>
    <t>Práce a dodávky M</t>
  </si>
  <si>
    <t>22-M</t>
  </si>
  <si>
    <t>Montáže technologických zařízení pro dopravní stavby</t>
  </si>
  <si>
    <t>150</t>
  </si>
  <si>
    <t>220450007</t>
  </si>
  <si>
    <t>Montáž datové skříně rack</t>
  </si>
  <si>
    <t>2051941465</t>
  </si>
  <si>
    <t>151</t>
  </si>
  <si>
    <t>220010R1</t>
  </si>
  <si>
    <t xml:space="preserve">D+M skříň RACK </t>
  </si>
  <si>
    <t>256</t>
  </si>
  <si>
    <t>1753346012</t>
  </si>
  <si>
    <t>Vedlejší rozpočtové náklady</t>
  </si>
  <si>
    <t>VRN1</t>
  </si>
  <si>
    <t>Průzkumné, geodetické a projektové práce</t>
  </si>
  <si>
    <t>152</t>
  </si>
  <si>
    <t>012303000</t>
  </si>
  <si>
    <t>Geodetické práce po výstavbě</t>
  </si>
  <si>
    <t>1024</t>
  </si>
  <si>
    <t>1768221164</t>
  </si>
  <si>
    <t>153</t>
  </si>
  <si>
    <t>013254000</t>
  </si>
  <si>
    <t>Dokumentace skutečného provedení stavby</t>
  </si>
  <si>
    <t>1004994948</t>
  </si>
  <si>
    <t>VRN3</t>
  </si>
  <si>
    <t>154</t>
  </si>
  <si>
    <t>030001000</t>
  </si>
  <si>
    <t>1912714908</t>
  </si>
  <si>
    <t>VRN4</t>
  </si>
  <si>
    <t>Inženýrská činnost</t>
  </si>
  <si>
    <t>155</t>
  </si>
  <si>
    <t>041403000</t>
  </si>
  <si>
    <t>Koordinátor BOZP na staveništi</t>
  </si>
  <si>
    <t>1047832858</t>
  </si>
  <si>
    <t>VRN5</t>
  </si>
  <si>
    <t>Finanční náklady</t>
  </si>
  <si>
    <t>156</t>
  </si>
  <si>
    <t>059002000</t>
  </si>
  <si>
    <t>Ostatní finance</t>
  </si>
  <si>
    <t>142638640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</si>
</sst>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4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8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horizontal="left"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5" fillId="5" borderId="0" xfId="0" applyFont="1" applyFill="1" applyAlignment="1">
      <alignment horizontal="left" vertical="center"/>
    </xf>
    <xf numFmtId="4" fontId="25" fillId="5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="1" customFormat="1" ht="36.96" customHeight="1">
      <c r="AR2" s="18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2"/>
      <c r="D4" s="23" t="s">
        <v>9</v>
      </c>
      <c r="AR4" s="22"/>
      <c r="AS4" s="24" t="s">
        <v>10</v>
      </c>
      <c r="BE4" s="25" t="s">
        <v>11</v>
      </c>
      <c r="BS4" s="19" t="s">
        <v>12</v>
      </c>
    </row>
    <row r="5" s="1" customFormat="1" ht="12" customHeight="1">
      <c r="B5" s="22"/>
      <c r="D5" s="26" t="s">
        <v>13</v>
      </c>
      <c r="K5" s="27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2"/>
      <c r="BE5" s="28" t="s">
        <v>15</v>
      </c>
      <c r="BS5" s="19" t="s">
        <v>6</v>
      </c>
    </row>
    <row r="6" s="1" customFormat="1" ht="36.96" customHeight="1">
      <c r="B6" s="22"/>
      <c r="D6" s="29" t="s">
        <v>16</v>
      </c>
      <c r="K6" s="30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2"/>
      <c r="BE6" s="31"/>
      <c r="BS6" s="19" t="s">
        <v>6</v>
      </c>
    </row>
    <row r="7" s="1" customFormat="1" ht="12" customHeight="1">
      <c r="B7" s="22"/>
      <c r="D7" s="32" t="s">
        <v>18</v>
      </c>
      <c r="K7" s="27" t="s">
        <v>1</v>
      </c>
      <c r="AK7" s="32" t="s">
        <v>19</v>
      </c>
      <c r="AN7" s="27" t="s">
        <v>1</v>
      </c>
      <c r="AR7" s="22"/>
      <c r="BE7" s="31"/>
      <c r="BS7" s="19" t="s">
        <v>6</v>
      </c>
    </row>
    <row r="8" s="1" customFormat="1" ht="12" customHeight="1">
      <c r="B8" s="22"/>
      <c r="D8" s="32" t="s">
        <v>20</v>
      </c>
      <c r="K8" s="27" t="s">
        <v>21</v>
      </c>
      <c r="AK8" s="32" t="s">
        <v>22</v>
      </c>
      <c r="AN8" s="33" t="s">
        <v>23</v>
      </c>
      <c r="AR8" s="22"/>
      <c r="BE8" s="31"/>
      <c r="BS8" s="19" t="s">
        <v>6</v>
      </c>
    </row>
    <row r="9" s="1" customFormat="1" ht="14.4" customHeight="1">
      <c r="B9" s="22"/>
      <c r="AR9" s="22"/>
      <c r="BE9" s="31"/>
      <c r="BS9" s="19" t="s">
        <v>6</v>
      </c>
    </row>
    <row r="10" s="1" customFormat="1" ht="12" customHeight="1">
      <c r="B10" s="22"/>
      <c r="D10" s="32" t="s">
        <v>24</v>
      </c>
      <c r="AK10" s="32" t="s">
        <v>25</v>
      </c>
      <c r="AN10" s="27" t="s">
        <v>26</v>
      </c>
      <c r="AR10" s="22"/>
      <c r="BE10" s="31"/>
      <c r="BS10" s="19" t="s">
        <v>6</v>
      </c>
    </row>
    <row r="11" s="1" customFormat="1" ht="18.48" customHeight="1">
      <c r="B11" s="22"/>
      <c r="E11" s="27" t="s">
        <v>27</v>
      </c>
      <c r="AK11" s="32" t="s">
        <v>28</v>
      </c>
      <c r="AN11" s="27" t="s">
        <v>1</v>
      </c>
      <c r="AR11" s="22"/>
      <c r="BE11" s="31"/>
      <c r="BS11" s="19" t="s">
        <v>6</v>
      </c>
    </row>
    <row r="12" s="1" customFormat="1" ht="6.96" customHeight="1">
      <c r="B12" s="22"/>
      <c r="AR12" s="22"/>
      <c r="BE12" s="31"/>
      <c r="BS12" s="19" t="s">
        <v>6</v>
      </c>
    </row>
    <row r="13" s="1" customFormat="1" ht="12" customHeight="1">
      <c r="B13" s="22"/>
      <c r="D13" s="32" t="s">
        <v>29</v>
      </c>
      <c r="AK13" s="32" t="s">
        <v>25</v>
      </c>
      <c r="AN13" s="34" t="s">
        <v>30</v>
      </c>
      <c r="AR13" s="22"/>
      <c r="BE13" s="31"/>
      <c r="BS13" s="19" t="s">
        <v>6</v>
      </c>
    </row>
    <row r="14">
      <c r="B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N14" s="34" t="s">
        <v>30</v>
      </c>
      <c r="AR14" s="22"/>
      <c r="BE14" s="31"/>
      <c r="BS14" s="19" t="s">
        <v>6</v>
      </c>
    </row>
    <row r="15" s="1" customFormat="1" ht="6.96" customHeight="1">
      <c r="B15" s="22"/>
      <c r="AR15" s="22"/>
      <c r="BE15" s="31"/>
      <c r="BS15" s="19" t="s">
        <v>3</v>
      </c>
    </row>
    <row r="16" s="1" customFormat="1" ht="12" customHeight="1">
      <c r="B16" s="22"/>
      <c r="D16" s="32" t="s">
        <v>31</v>
      </c>
      <c r="AK16" s="32" t="s">
        <v>25</v>
      </c>
      <c r="AN16" s="27" t="s">
        <v>32</v>
      </c>
      <c r="AR16" s="22"/>
      <c r="BE16" s="31"/>
      <c r="BS16" s="19" t="s">
        <v>3</v>
      </c>
    </row>
    <row r="17" s="1" customFormat="1" ht="18.48" customHeight="1">
      <c r="B17" s="22"/>
      <c r="E17" s="27" t="s">
        <v>33</v>
      </c>
      <c r="AK17" s="32" t="s">
        <v>28</v>
      </c>
      <c r="AN17" s="27" t="s">
        <v>1</v>
      </c>
      <c r="AR17" s="22"/>
      <c r="BE17" s="31"/>
      <c r="BS17" s="19" t="s">
        <v>34</v>
      </c>
    </row>
    <row r="18" s="1" customFormat="1" ht="6.96" customHeight="1">
      <c r="B18" s="22"/>
      <c r="AR18" s="22"/>
      <c r="BE18" s="31"/>
      <c r="BS18" s="19" t="s">
        <v>6</v>
      </c>
    </row>
    <row r="19" s="1" customFormat="1" ht="12" customHeight="1">
      <c r="B19" s="22"/>
      <c r="D19" s="32" t="s">
        <v>35</v>
      </c>
      <c r="AK19" s="32" t="s">
        <v>25</v>
      </c>
      <c r="AN19" s="27" t="s">
        <v>32</v>
      </c>
      <c r="AR19" s="22"/>
      <c r="BE19" s="31"/>
      <c r="BS19" s="19" t="s">
        <v>6</v>
      </c>
    </row>
    <row r="20" s="1" customFormat="1" ht="18.48" customHeight="1">
      <c r="B20" s="22"/>
      <c r="E20" s="27" t="s">
        <v>33</v>
      </c>
      <c r="AK20" s="32" t="s">
        <v>28</v>
      </c>
      <c r="AN20" s="27" t="s">
        <v>1</v>
      </c>
      <c r="AR20" s="22"/>
      <c r="BE20" s="31"/>
      <c r="BS20" s="19" t="s">
        <v>34</v>
      </c>
    </row>
    <row r="21" s="1" customFormat="1" ht="6.96" customHeight="1">
      <c r="B21" s="22"/>
      <c r="AR21" s="22"/>
      <c r="BE21" s="31"/>
    </row>
    <row r="22" s="1" customFormat="1" ht="12" customHeight="1">
      <c r="B22" s="22"/>
      <c r="D22" s="32" t="s">
        <v>36</v>
      </c>
      <c r="AR22" s="22"/>
      <c r="BE22" s="31"/>
    </row>
    <row r="23" s="1" customFormat="1" ht="16.5" customHeight="1">
      <c r="B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R23" s="22"/>
      <c r="BE23" s="31"/>
    </row>
    <row r="24" s="1" customFormat="1" ht="6.96" customHeight="1">
      <c r="B24" s="22"/>
      <c r="AR24" s="22"/>
      <c r="BE24" s="31"/>
    </row>
    <row r="25" s="1" customFormat="1" ht="6.96" customHeight="1">
      <c r="B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R25" s="22"/>
      <c r="BE25" s="31"/>
    </row>
    <row r="26" s="2" customFormat="1" ht="25.92" customHeight="1">
      <c r="A26" s="38"/>
      <c r="B26" s="39"/>
      <c r="C26" s="38"/>
      <c r="D26" s="40" t="s">
        <v>37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8"/>
      <c r="AQ26" s="38"/>
      <c r="AR26" s="39"/>
      <c r="BE26" s="31"/>
    </row>
    <row r="27" s="2" customFormat="1" ht="6.96" customHeight="1">
      <c r="A27" s="38"/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9"/>
      <c r="BE27" s="31"/>
    </row>
    <row r="28" s="2" customForma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38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39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40</v>
      </c>
      <c r="AL28" s="43"/>
      <c r="AM28" s="43"/>
      <c r="AN28" s="43"/>
      <c r="AO28" s="43"/>
      <c r="AP28" s="38"/>
      <c r="AQ28" s="38"/>
      <c r="AR28" s="39"/>
      <c r="BE28" s="31"/>
    </row>
    <row r="29" s="3" customFormat="1" ht="14.4" customHeight="1">
      <c r="A29" s="3"/>
      <c r="B29" s="44"/>
      <c r="C29" s="3"/>
      <c r="D29" s="32" t="s">
        <v>41</v>
      </c>
      <c r="E29" s="3"/>
      <c r="F29" s="32" t="s">
        <v>42</v>
      </c>
      <c r="G29" s="3"/>
      <c r="H29" s="3"/>
      <c r="I29" s="3"/>
      <c r="J29" s="3"/>
      <c r="K29" s="3"/>
      <c r="L29" s="45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6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6">
        <f>ROUND(AV94, 2)</f>
        <v>0</v>
      </c>
      <c r="AL29" s="3"/>
      <c r="AM29" s="3"/>
      <c r="AN29" s="3"/>
      <c r="AO29" s="3"/>
      <c r="AP29" s="3"/>
      <c r="AQ29" s="3"/>
      <c r="AR29" s="44"/>
      <c r="BE29" s="47"/>
    </row>
    <row r="30" s="3" customFormat="1" ht="14.4" customHeight="1">
      <c r="A30" s="3"/>
      <c r="B30" s="44"/>
      <c r="C30" s="3"/>
      <c r="D30" s="3"/>
      <c r="E30" s="3"/>
      <c r="F30" s="32" t="s">
        <v>43</v>
      </c>
      <c r="G30" s="3"/>
      <c r="H30" s="3"/>
      <c r="I30" s="3"/>
      <c r="J30" s="3"/>
      <c r="K30" s="3"/>
      <c r="L30" s="45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6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6">
        <f>ROUND(AW94, 2)</f>
        <v>0</v>
      </c>
      <c r="AL30" s="3"/>
      <c r="AM30" s="3"/>
      <c r="AN30" s="3"/>
      <c r="AO30" s="3"/>
      <c r="AP30" s="3"/>
      <c r="AQ30" s="3"/>
      <c r="AR30" s="44"/>
      <c r="BE30" s="47"/>
    </row>
    <row r="31" hidden="1" s="3" customFormat="1" ht="14.4" customHeight="1">
      <c r="A31" s="3"/>
      <c r="B31" s="44"/>
      <c r="C31" s="3"/>
      <c r="D31" s="3"/>
      <c r="E31" s="3"/>
      <c r="F31" s="32" t="s">
        <v>44</v>
      </c>
      <c r="G31" s="3"/>
      <c r="H31" s="3"/>
      <c r="I31" s="3"/>
      <c r="J31" s="3"/>
      <c r="K31" s="3"/>
      <c r="L31" s="45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6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6">
        <v>0</v>
      </c>
      <c r="AL31" s="3"/>
      <c r="AM31" s="3"/>
      <c r="AN31" s="3"/>
      <c r="AO31" s="3"/>
      <c r="AP31" s="3"/>
      <c r="AQ31" s="3"/>
      <c r="AR31" s="44"/>
      <c r="BE31" s="47"/>
    </row>
    <row r="32" hidden="1" s="3" customFormat="1" ht="14.4" customHeight="1">
      <c r="A32" s="3"/>
      <c r="B32" s="44"/>
      <c r="C32" s="3"/>
      <c r="D32" s="3"/>
      <c r="E32" s="3"/>
      <c r="F32" s="32" t="s">
        <v>45</v>
      </c>
      <c r="G32" s="3"/>
      <c r="H32" s="3"/>
      <c r="I32" s="3"/>
      <c r="J32" s="3"/>
      <c r="K32" s="3"/>
      <c r="L32" s="45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6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6">
        <v>0</v>
      </c>
      <c r="AL32" s="3"/>
      <c r="AM32" s="3"/>
      <c r="AN32" s="3"/>
      <c r="AO32" s="3"/>
      <c r="AP32" s="3"/>
      <c r="AQ32" s="3"/>
      <c r="AR32" s="44"/>
      <c r="BE32" s="47"/>
    </row>
    <row r="33" hidden="1" s="3" customFormat="1" ht="14.4" customHeight="1">
      <c r="A33" s="3"/>
      <c r="B33" s="44"/>
      <c r="C33" s="3"/>
      <c r="D33" s="3"/>
      <c r="E33" s="3"/>
      <c r="F33" s="32" t="s">
        <v>46</v>
      </c>
      <c r="G33" s="3"/>
      <c r="H33" s="3"/>
      <c r="I33" s="3"/>
      <c r="J33" s="3"/>
      <c r="K33" s="3"/>
      <c r="L33" s="45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6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6">
        <v>0</v>
      </c>
      <c r="AL33" s="3"/>
      <c r="AM33" s="3"/>
      <c r="AN33" s="3"/>
      <c r="AO33" s="3"/>
      <c r="AP33" s="3"/>
      <c r="AQ33" s="3"/>
      <c r="AR33" s="44"/>
      <c r="BE33" s="47"/>
    </row>
    <row r="34" s="2" customFormat="1" ht="6.96" customHeight="1">
      <c r="A34" s="38"/>
      <c r="B34" s="39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9"/>
      <c r="BE34" s="31"/>
    </row>
    <row r="35" s="2" customFormat="1" ht="25.92" customHeight="1">
      <c r="A35" s="38"/>
      <c r="B35" s="39"/>
      <c r="C35" s="48"/>
      <c r="D35" s="49" t="s">
        <v>47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1" t="s">
        <v>48</v>
      </c>
      <c r="U35" s="50"/>
      <c r="V35" s="50"/>
      <c r="W35" s="50"/>
      <c r="X35" s="52" t="s">
        <v>49</v>
      </c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3">
        <f>SUM(AK26:AK33)</f>
        <v>0</v>
      </c>
      <c r="AL35" s="50"/>
      <c r="AM35" s="50"/>
      <c r="AN35" s="50"/>
      <c r="AO35" s="54"/>
      <c r="AP35" s="48"/>
      <c r="AQ35" s="48"/>
      <c r="AR35" s="39"/>
      <c r="BE35" s="38"/>
    </row>
    <row r="36" s="2" customFormat="1" ht="6.96" customHeight="1">
      <c r="A36" s="38"/>
      <c r="B36" s="39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9"/>
      <c r="BE36" s="38"/>
    </row>
    <row r="37" s="2" customFormat="1" ht="14.4" customHeight="1">
      <c r="A37" s="38"/>
      <c r="B37" s="39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9"/>
      <c r="BE37" s="38"/>
    </row>
    <row r="38" s="1" customFormat="1" ht="14.4" customHeight="1">
      <c r="B38" s="22"/>
      <c r="AR38" s="22"/>
    </row>
    <row r="39" s="1" customFormat="1" ht="14.4" customHeight="1">
      <c r="B39" s="22"/>
      <c r="AR39" s="22"/>
    </row>
    <row r="40" s="1" customFormat="1" ht="14.4" customHeight="1">
      <c r="B40" s="22"/>
      <c r="AR40" s="22"/>
    </row>
    <row r="41" s="1" customFormat="1" ht="14.4" customHeight="1">
      <c r="B41" s="22"/>
      <c r="AR41" s="22"/>
    </row>
    <row r="42" s="1" customFormat="1" ht="14.4" customHeight="1">
      <c r="B42" s="22"/>
      <c r="AR42" s="22"/>
    </row>
    <row r="43" s="1" customFormat="1" ht="14.4" customHeight="1">
      <c r="B43" s="22"/>
      <c r="AR43" s="22"/>
    </row>
    <row r="44" s="1" customFormat="1" ht="14.4" customHeight="1">
      <c r="B44" s="22"/>
      <c r="AR44" s="22"/>
    </row>
    <row r="45" s="1" customFormat="1" ht="14.4" customHeight="1">
      <c r="B45" s="22"/>
      <c r="AR45" s="22"/>
    </row>
    <row r="46" s="1" customFormat="1" ht="14.4" customHeight="1">
      <c r="B46" s="22"/>
      <c r="AR46" s="22"/>
    </row>
    <row r="47" s="1" customFormat="1" ht="14.4" customHeight="1">
      <c r="B47" s="22"/>
      <c r="AR47" s="22"/>
    </row>
    <row r="48" s="1" customFormat="1" ht="14.4" customHeight="1">
      <c r="B48" s="22"/>
      <c r="AR48" s="22"/>
    </row>
    <row r="49" s="2" customFormat="1" ht="14.4" customHeight="1">
      <c r="B49" s="55"/>
      <c r="D49" s="56" t="s">
        <v>50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6" t="s">
        <v>51</v>
      </c>
      <c r="AI49" s="57"/>
      <c r="AJ49" s="57"/>
      <c r="AK49" s="57"/>
      <c r="AL49" s="57"/>
      <c r="AM49" s="57"/>
      <c r="AN49" s="57"/>
      <c r="AO49" s="57"/>
      <c r="AR49" s="55"/>
    </row>
    <row r="50">
      <c r="B50" s="22"/>
      <c r="AR50" s="22"/>
    </row>
    <row r="51">
      <c r="B51" s="22"/>
      <c r="AR51" s="22"/>
    </row>
    <row r="52">
      <c r="B52" s="22"/>
      <c r="AR52" s="22"/>
    </row>
    <row r="53">
      <c r="B53" s="22"/>
      <c r="AR53" s="22"/>
    </row>
    <row r="54">
      <c r="B54" s="22"/>
      <c r="AR54" s="22"/>
    </row>
    <row r="55">
      <c r="B55" s="22"/>
      <c r="AR55" s="22"/>
    </row>
    <row r="56">
      <c r="B56" s="22"/>
      <c r="AR56" s="22"/>
    </row>
    <row r="57">
      <c r="B57" s="22"/>
      <c r="AR57" s="22"/>
    </row>
    <row r="58">
      <c r="B58" s="22"/>
      <c r="AR58" s="22"/>
    </row>
    <row r="59">
      <c r="B59" s="22"/>
      <c r="AR59" s="22"/>
    </row>
    <row r="60" s="2" customFormat="1">
      <c r="A60" s="38"/>
      <c r="B60" s="39"/>
      <c r="C60" s="38"/>
      <c r="D60" s="58" t="s">
        <v>52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58" t="s">
        <v>53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58" t="s">
        <v>52</v>
      </c>
      <c r="AI60" s="41"/>
      <c r="AJ60" s="41"/>
      <c r="AK60" s="41"/>
      <c r="AL60" s="41"/>
      <c r="AM60" s="58" t="s">
        <v>53</v>
      </c>
      <c r="AN60" s="41"/>
      <c r="AO60" s="41"/>
      <c r="AP60" s="38"/>
      <c r="AQ60" s="38"/>
      <c r="AR60" s="39"/>
      <c r="BE60" s="38"/>
    </row>
    <row r="61">
      <c r="B61" s="22"/>
      <c r="AR61" s="22"/>
    </row>
    <row r="62">
      <c r="B62" s="22"/>
      <c r="AR62" s="22"/>
    </row>
    <row r="63">
      <c r="B63" s="22"/>
      <c r="AR63" s="22"/>
    </row>
    <row r="64" s="2" customFormat="1">
      <c r="A64" s="38"/>
      <c r="B64" s="39"/>
      <c r="C64" s="38"/>
      <c r="D64" s="56" t="s">
        <v>54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6" t="s">
        <v>55</v>
      </c>
      <c r="AI64" s="59"/>
      <c r="AJ64" s="59"/>
      <c r="AK64" s="59"/>
      <c r="AL64" s="59"/>
      <c r="AM64" s="59"/>
      <c r="AN64" s="59"/>
      <c r="AO64" s="59"/>
      <c r="AP64" s="38"/>
      <c r="AQ64" s="38"/>
      <c r="AR64" s="39"/>
      <c r="BE64" s="38"/>
    </row>
    <row r="65">
      <c r="B65" s="22"/>
      <c r="AR65" s="22"/>
    </row>
    <row r="66">
      <c r="B66" s="22"/>
      <c r="AR66" s="22"/>
    </row>
    <row r="67">
      <c r="B67" s="22"/>
      <c r="AR67" s="22"/>
    </row>
    <row r="68">
      <c r="B68" s="22"/>
      <c r="AR68" s="22"/>
    </row>
    <row r="69">
      <c r="B69" s="22"/>
      <c r="AR69" s="22"/>
    </row>
    <row r="70">
      <c r="B70" s="22"/>
      <c r="AR70" s="22"/>
    </row>
    <row r="71">
      <c r="B71" s="22"/>
      <c r="AR71" s="22"/>
    </row>
    <row r="72">
      <c r="B72" s="22"/>
      <c r="AR72" s="22"/>
    </row>
    <row r="73">
      <c r="B73" s="22"/>
      <c r="AR73" s="22"/>
    </row>
    <row r="74">
      <c r="B74" s="22"/>
      <c r="AR74" s="22"/>
    </row>
    <row r="75" s="2" customFormat="1">
      <c r="A75" s="38"/>
      <c r="B75" s="39"/>
      <c r="C75" s="38"/>
      <c r="D75" s="58" t="s">
        <v>52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58" t="s">
        <v>53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58" t="s">
        <v>52</v>
      </c>
      <c r="AI75" s="41"/>
      <c r="AJ75" s="41"/>
      <c r="AK75" s="41"/>
      <c r="AL75" s="41"/>
      <c r="AM75" s="58" t="s">
        <v>53</v>
      </c>
      <c r="AN75" s="41"/>
      <c r="AO75" s="41"/>
      <c r="AP75" s="38"/>
      <c r="AQ75" s="38"/>
      <c r="AR75" s="39"/>
      <c r="BE75" s="38"/>
    </row>
    <row r="76" s="2" customFormat="1">
      <c r="A76" s="38"/>
      <c r="B76" s="39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9"/>
      <c r="BE76" s="38"/>
    </row>
    <row r="77" s="2" customFormat="1" ht="6.96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39"/>
      <c r="B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39"/>
      <c r="BE81" s="38"/>
    </row>
    <row r="82" s="2" customFormat="1" ht="24.96" customHeight="1">
      <c r="A82" s="38"/>
      <c r="B82" s="39"/>
      <c r="C82" s="23" t="s">
        <v>56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9"/>
      <c r="B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9"/>
      <c r="BE83" s="38"/>
    </row>
    <row r="84" s="4" customFormat="1" ht="12" customHeight="1">
      <c r="A84" s="4"/>
      <c r="B84" s="64"/>
      <c r="C84" s="32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SU/UMCP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4"/>
      <c r="BE84" s="4"/>
    </row>
    <row r="85" s="5" customFormat="1" ht="36.96" customHeight="1">
      <c r="A85" s="5"/>
      <c r="B85" s="65"/>
      <c r="C85" s="66" t="s">
        <v>16</v>
      </c>
      <c r="D85" s="5"/>
      <c r="E85" s="5"/>
      <c r="F85" s="5"/>
      <c r="G85" s="5"/>
      <c r="H85" s="5"/>
      <c r="I85" s="5"/>
      <c r="J85" s="5"/>
      <c r="K85" s="5"/>
      <c r="L85" s="67" t="str">
        <f>K6</f>
        <v>Stavební úpravy ÚMČ P20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5"/>
      <c r="BE85" s="5"/>
    </row>
    <row r="86" s="2" customFormat="1" ht="6.96" customHeight="1">
      <c r="A86" s="38"/>
      <c r="B86" s="39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9"/>
      <c r="BE86" s="38"/>
    </row>
    <row r="87" s="2" customFormat="1" ht="12" customHeight="1">
      <c r="A87" s="38"/>
      <c r="B87" s="39"/>
      <c r="C87" s="32" t="s">
        <v>20</v>
      </c>
      <c r="D87" s="38"/>
      <c r="E87" s="38"/>
      <c r="F87" s="38"/>
      <c r="G87" s="38"/>
      <c r="H87" s="38"/>
      <c r="I87" s="38"/>
      <c r="J87" s="38"/>
      <c r="K87" s="38"/>
      <c r="L87" s="68" t="str">
        <f>IF(K8="","",K8)</f>
        <v xml:space="preserve"> 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2" t="s">
        <v>22</v>
      </c>
      <c r="AJ87" s="38"/>
      <c r="AK87" s="38"/>
      <c r="AL87" s="38"/>
      <c r="AM87" s="69" t="str">
        <f>IF(AN8= "","",AN8)</f>
        <v>2. 4. 2024</v>
      </c>
      <c r="AN87" s="69"/>
      <c r="AO87" s="38"/>
      <c r="AP87" s="38"/>
      <c r="AQ87" s="38"/>
      <c r="AR87" s="39"/>
      <c r="B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9"/>
      <c r="BE88" s="38"/>
    </row>
    <row r="89" s="2" customFormat="1" ht="15.15" customHeight="1">
      <c r="A89" s="38"/>
      <c r="B89" s="39"/>
      <c r="C89" s="32" t="s">
        <v>24</v>
      </c>
      <c r="D89" s="38"/>
      <c r="E89" s="38"/>
      <c r="F89" s="38"/>
      <c r="G89" s="38"/>
      <c r="H89" s="38"/>
      <c r="I89" s="38"/>
      <c r="J89" s="38"/>
      <c r="K89" s="38"/>
      <c r="L89" s="4" t="str">
        <f>IF(E11= "","",E11)</f>
        <v>Městská část Praha 20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2" t="s">
        <v>31</v>
      </c>
      <c r="AJ89" s="38"/>
      <c r="AK89" s="38"/>
      <c r="AL89" s="38"/>
      <c r="AM89" s="70" t="str">
        <f>IF(E17="","",E17)</f>
        <v>RIPS projekt s.r.o.</v>
      </c>
      <c r="AN89" s="4"/>
      <c r="AO89" s="4"/>
      <c r="AP89" s="4"/>
      <c r="AQ89" s="38"/>
      <c r="AR89" s="39"/>
      <c r="AS89" s="71" t="s">
        <v>57</v>
      </c>
      <c r="AT89" s="72"/>
      <c r="AU89" s="73"/>
      <c r="AV89" s="73"/>
      <c r="AW89" s="73"/>
      <c r="AX89" s="73"/>
      <c r="AY89" s="73"/>
      <c r="AZ89" s="73"/>
      <c r="BA89" s="73"/>
      <c r="BB89" s="73"/>
      <c r="BC89" s="73"/>
      <c r="BD89" s="74"/>
      <c r="BE89" s="38"/>
    </row>
    <row r="90" s="2" customFormat="1" ht="15.15" customHeight="1">
      <c r="A90" s="38"/>
      <c r="B90" s="39"/>
      <c r="C90" s="32" t="s">
        <v>29</v>
      </c>
      <c r="D90" s="38"/>
      <c r="E90" s="38"/>
      <c r="F90" s="38"/>
      <c r="G90" s="38"/>
      <c r="H90" s="38"/>
      <c r="I90" s="38"/>
      <c r="J90" s="38"/>
      <c r="K90" s="38"/>
      <c r="L90" s="4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2" t="s">
        <v>35</v>
      </c>
      <c r="AJ90" s="38"/>
      <c r="AK90" s="38"/>
      <c r="AL90" s="38"/>
      <c r="AM90" s="70" t="str">
        <f>IF(E20="","",E20)</f>
        <v>RIPS projekt s.r.o.</v>
      </c>
      <c r="AN90" s="4"/>
      <c r="AO90" s="4"/>
      <c r="AP90" s="4"/>
      <c r="AQ90" s="38"/>
      <c r="AR90" s="39"/>
      <c r="AS90" s="75"/>
      <c r="AT90" s="76"/>
      <c r="AU90" s="77"/>
      <c r="AV90" s="77"/>
      <c r="AW90" s="77"/>
      <c r="AX90" s="77"/>
      <c r="AY90" s="77"/>
      <c r="AZ90" s="77"/>
      <c r="BA90" s="77"/>
      <c r="BB90" s="77"/>
      <c r="BC90" s="77"/>
      <c r="BD90" s="78"/>
      <c r="BE90" s="38"/>
    </row>
    <row r="91" s="2" customFormat="1" ht="10.8" customHeight="1">
      <c r="A91" s="38"/>
      <c r="B91" s="39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9"/>
      <c r="AS91" s="75"/>
      <c r="AT91" s="76"/>
      <c r="AU91" s="77"/>
      <c r="AV91" s="77"/>
      <c r="AW91" s="77"/>
      <c r="AX91" s="77"/>
      <c r="AY91" s="77"/>
      <c r="AZ91" s="77"/>
      <c r="BA91" s="77"/>
      <c r="BB91" s="77"/>
      <c r="BC91" s="77"/>
      <c r="BD91" s="78"/>
      <c r="BE91" s="38"/>
    </row>
    <row r="92" s="2" customFormat="1" ht="29.28" customHeight="1">
      <c r="A92" s="38"/>
      <c r="B92" s="39"/>
      <c r="C92" s="79" t="s">
        <v>58</v>
      </c>
      <c r="D92" s="80"/>
      <c r="E92" s="80"/>
      <c r="F92" s="80"/>
      <c r="G92" s="80"/>
      <c r="H92" s="81"/>
      <c r="I92" s="82" t="s">
        <v>59</v>
      </c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3" t="s">
        <v>60</v>
      </c>
      <c r="AH92" s="80"/>
      <c r="AI92" s="80"/>
      <c r="AJ92" s="80"/>
      <c r="AK92" s="80"/>
      <c r="AL92" s="80"/>
      <c r="AM92" s="80"/>
      <c r="AN92" s="82" t="s">
        <v>61</v>
      </c>
      <c r="AO92" s="80"/>
      <c r="AP92" s="84"/>
      <c r="AQ92" s="85" t="s">
        <v>62</v>
      </c>
      <c r="AR92" s="39"/>
      <c r="AS92" s="86" t="s">
        <v>63</v>
      </c>
      <c r="AT92" s="87" t="s">
        <v>64</v>
      </c>
      <c r="AU92" s="87" t="s">
        <v>65</v>
      </c>
      <c r="AV92" s="87" t="s">
        <v>66</v>
      </c>
      <c r="AW92" s="87" t="s">
        <v>67</v>
      </c>
      <c r="AX92" s="87" t="s">
        <v>68</v>
      </c>
      <c r="AY92" s="87" t="s">
        <v>69</v>
      </c>
      <c r="AZ92" s="87" t="s">
        <v>70</v>
      </c>
      <c r="BA92" s="87" t="s">
        <v>71</v>
      </c>
      <c r="BB92" s="87" t="s">
        <v>72</v>
      </c>
      <c r="BC92" s="87" t="s">
        <v>73</v>
      </c>
      <c r="BD92" s="88" t="s">
        <v>74</v>
      </c>
      <c r="BE92" s="38"/>
    </row>
    <row r="93" s="2" customFormat="1" ht="10.8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9"/>
      <c r="AS93" s="89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1"/>
      <c r="BE93" s="38"/>
    </row>
    <row r="94" s="6" customFormat="1" ht="32.4" customHeight="1">
      <c r="A94" s="6"/>
      <c r="B94" s="92"/>
      <c r="C94" s="93" t="s">
        <v>75</v>
      </c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5">
        <f>ROUND(AG95,2)</f>
        <v>0</v>
      </c>
      <c r="AH94" s="95"/>
      <c r="AI94" s="95"/>
      <c r="AJ94" s="95"/>
      <c r="AK94" s="95"/>
      <c r="AL94" s="95"/>
      <c r="AM94" s="95"/>
      <c r="AN94" s="96">
        <f>SUM(AG94,AT94)</f>
        <v>0</v>
      </c>
      <c r="AO94" s="96"/>
      <c r="AP94" s="96"/>
      <c r="AQ94" s="97" t="s">
        <v>1</v>
      </c>
      <c r="AR94" s="92"/>
      <c r="AS94" s="98">
        <f>ROUND(AS95,2)</f>
        <v>0</v>
      </c>
      <c r="AT94" s="99">
        <f>ROUND(SUM(AV94:AW94),2)</f>
        <v>0</v>
      </c>
      <c r="AU94" s="100">
        <f>ROUND(AU95,5)</f>
        <v>0</v>
      </c>
      <c r="AV94" s="99">
        <f>ROUND(AZ94*L29,2)</f>
        <v>0</v>
      </c>
      <c r="AW94" s="99">
        <f>ROUND(BA94*L30,2)</f>
        <v>0</v>
      </c>
      <c r="AX94" s="99">
        <f>ROUND(BB94*L29,2)</f>
        <v>0</v>
      </c>
      <c r="AY94" s="99">
        <f>ROUND(BC94*L30,2)</f>
        <v>0</v>
      </c>
      <c r="AZ94" s="99">
        <f>ROUND(AZ95,2)</f>
        <v>0</v>
      </c>
      <c r="BA94" s="99">
        <f>ROUND(BA95,2)</f>
        <v>0</v>
      </c>
      <c r="BB94" s="99">
        <f>ROUND(BB95,2)</f>
        <v>0</v>
      </c>
      <c r="BC94" s="99">
        <f>ROUND(BC95,2)</f>
        <v>0</v>
      </c>
      <c r="BD94" s="101">
        <f>ROUND(BD95,2)</f>
        <v>0</v>
      </c>
      <c r="BE94" s="6"/>
      <c r="BS94" s="102" t="s">
        <v>76</v>
      </c>
      <c r="BT94" s="102" t="s">
        <v>77</v>
      </c>
      <c r="BV94" s="102" t="s">
        <v>78</v>
      </c>
      <c r="BW94" s="102" t="s">
        <v>4</v>
      </c>
      <c r="BX94" s="102" t="s">
        <v>79</v>
      </c>
      <c r="CL94" s="102" t="s">
        <v>1</v>
      </c>
    </row>
    <row r="95" s="7" customFormat="1" ht="24.75" customHeight="1">
      <c r="A95" s="103" t="s">
        <v>80</v>
      </c>
      <c r="B95" s="104"/>
      <c r="C95" s="105"/>
      <c r="D95" s="106" t="s">
        <v>14</v>
      </c>
      <c r="E95" s="106"/>
      <c r="F95" s="106"/>
      <c r="G95" s="106"/>
      <c r="H95" s="106"/>
      <c r="I95" s="107"/>
      <c r="J95" s="106" t="s">
        <v>17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>
        <f>'SU-UMCP - Stavební úpravy...'!J30</f>
        <v>0</v>
      </c>
      <c r="AH95" s="107"/>
      <c r="AI95" s="107"/>
      <c r="AJ95" s="107"/>
      <c r="AK95" s="107"/>
      <c r="AL95" s="107"/>
      <c r="AM95" s="107"/>
      <c r="AN95" s="108">
        <f>SUM(AG95,AT95)</f>
        <v>0</v>
      </c>
      <c r="AO95" s="107"/>
      <c r="AP95" s="107"/>
      <c r="AQ95" s="109" t="s">
        <v>81</v>
      </c>
      <c r="AR95" s="104"/>
      <c r="AS95" s="110">
        <v>0</v>
      </c>
      <c r="AT95" s="111">
        <f>ROUND(SUM(AV95:AW95),2)</f>
        <v>0</v>
      </c>
      <c r="AU95" s="112">
        <f>'SU-UMCP - Stavební úpravy...'!P152</f>
        <v>0</v>
      </c>
      <c r="AV95" s="111">
        <f>'SU-UMCP - Stavební úpravy...'!J33</f>
        <v>0</v>
      </c>
      <c r="AW95" s="111">
        <f>'SU-UMCP - Stavební úpravy...'!J34</f>
        <v>0</v>
      </c>
      <c r="AX95" s="111">
        <f>'SU-UMCP - Stavební úpravy...'!J35</f>
        <v>0</v>
      </c>
      <c r="AY95" s="111">
        <f>'SU-UMCP - Stavební úpravy...'!J36</f>
        <v>0</v>
      </c>
      <c r="AZ95" s="111">
        <f>'SU-UMCP - Stavební úpravy...'!F33</f>
        <v>0</v>
      </c>
      <c r="BA95" s="111">
        <f>'SU-UMCP - Stavební úpravy...'!F34</f>
        <v>0</v>
      </c>
      <c r="BB95" s="111">
        <f>'SU-UMCP - Stavební úpravy...'!F35</f>
        <v>0</v>
      </c>
      <c r="BC95" s="111">
        <f>'SU-UMCP - Stavební úpravy...'!F36</f>
        <v>0</v>
      </c>
      <c r="BD95" s="113">
        <f>'SU-UMCP - Stavební úpravy...'!F37</f>
        <v>0</v>
      </c>
      <c r="BE95" s="7"/>
      <c r="BT95" s="114" t="s">
        <v>82</v>
      </c>
      <c r="BU95" s="114" t="s">
        <v>83</v>
      </c>
      <c r="BV95" s="114" t="s">
        <v>78</v>
      </c>
      <c r="BW95" s="114" t="s">
        <v>4</v>
      </c>
      <c r="BX95" s="114" t="s">
        <v>79</v>
      </c>
      <c r="CL95" s="114" t="s">
        <v>1</v>
      </c>
    </row>
    <row r="96" s="2" customFormat="1" ht="30" customHeight="1">
      <c r="A96" s="38"/>
      <c r="B96" s="39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9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0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39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SU-UMCP - Stavební úpravy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4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84</v>
      </c>
    </row>
    <row r="4" s="1" customFormat="1" ht="24.96" customHeight="1">
      <c r="B4" s="22"/>
      <c r="D4" s="23" t="s">
        <v>85</v>
      </c>
      <c r="L4" s="22"/>
      <c r="M4" s="115" t="s">
        <v>10</v>
      </c>
      <c r="AT4" s="19" t="s">
        <v>3</v>
      </c>
    </row>
    <row r="5" s="1" customFormat="1" ht="6.96" customHeight="1">
      <c r="B5" s="22"/>
      <c r="L5" s="22"/>
    </row>
    <row r="6" s="2" customFormat="1" ht="12" customHeight="1">
      <c r="A6" s="38"/>
      <c r="B6" s="39"/>
      <c r="C6" s="38"/>
      <c r="D6" s="32" t="s">
        <v>16</v>
      </c>
      <c r="E6" s="38"/>
      <c r="F6" s="38"/>
      <c r="G6" s="38"/>
      <c r="H6" s="38"/>
      <c r="I6" s="38"/>
      <c r="J6" s="38"/>
      <c r="K6" s="38"/>
      <c r="L6" s="55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="2" customFormat="1" ht="16.5" customHeight="1">
      <c r="A7" s="38"/>
      <c r="B7" s="39"/>
      <c r="C7" s="38"/>
      <c r="D7" s="38"/>
      <c r="E7" s="67" t="s">
        <v>17</v>
      </c>
      <c r="F7" s="38"/>
      <c r="G7" s="38"/>
      <c r="H7" s="38"/>
      <c r="I7" s="38"/>
      <c r="J7" s="38"/>
      <c r="K7" s="38"/>
      <c r="L7" s="55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="2" customFormat="1">
      <c r="A8" s="38"/>
      <c r="B8" s="39"/>
      <c r="C8" s="38"/>
      <c r="D8" s="38"/>
      <c r="E8" s="38"/>
      <c r="F8" s="38"/>
      <c r="G8" s="38"/>
      <c r="H8" s="38"/>
      <c r="I8" s="38"/>
      <c r="J8" s="38"/>
      <c r="K8" s="38"/>
      <c r="L8" s="55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39"/>
      <c r="C9" s="38"/>
      <c r="D9" s="32" t="s">
        <v>18</v>
      </c>
      <c r="E9" s="38"/>
      <c r="F9" s="27" t="s">
        <v>1</v>
      </c>
      <c r="G9" s="38"/>
      <c r="H9" s="38"/>
      <c r="I9" s="32" t="s">
        <v>19</v>
      </c>
      <c r="J9" s="27" t="s">
        <v>1</v>
      </c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39"/>
      <c r="C10" s="38"/>
      <c r="D10" s="32" t="s">
        <v>20</v>
      </c>
      <c r="E10" s="38"/>
      <c r="F10" s="27" t="s">
        <v>21</v>
      </c>
      <c r="G10" s="38"/>
      <c r="H10" s="38"/>
      <c r="I10" s="32" t="s">
        <v>22</v>
      </c>
      <c r="J10" s="69" t="str">
        <f>'Rekapitulace stavby'!AN8</f>
        <v>2. 4. 2024</v>
      </c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39"/>
      <c r="C11" s="38"/>
      <c r="D11" s="38"/>
      <c r="E11" s="38"/>
      <c r="F11" s="38"/>
      <c r="G11" s="38"/>
      <c r="H11" s="38"/>
      <c r="I11" s="38"/>
      <c r="J11" s="38"/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39"/>
      <c r="C12" s="38"/>
      <c r="D12" s="32" t="s">
        <v>24</v>
      </c>
      <c r="E12" s="38"/>
      <c r="F12" s="38"/>
      <c r="G12" s="38"/>
      <c r="H12" s="38"/>
      <c r="I12" s="32" t="s">
        <v>25</v>
      </c>
      <c r="J12" s="27" t="s">
        <v>26</v>
      </c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39"/>
      <c r="C13" s="38"/>
      <c r="D13" s="38"/>
      <c r="E13" s="27" t="s">
        <v>27</v>
      </c>
      <c r="F13" s="38"/>
      <c r="G13" s="38"/>
      <c r="H13" s="38"/>
      <c r="I13" s="32" t="s">
        <v>28</v>
      </c>
      <c r="J13" s="27" t="s">
        <v>1</v>
      </c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39"/>
      <c r="C14" s="38"/>
      <c r="D14" s="38"/>
      <c r="E14" s="38"/>
      <c r="F14" s="38"/>
      <c r="G14" s="38"/>
      <c r="H14" s="38"/>
      <c r="I14" s="38"/>
      <c r="J14" s="38"/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39"/>
      <c r="C15" s="38"/>
      <c r="D15" s="32" t="s">
        <v>29</v>
      </c>
      <c r="E15" s="38"/>
      <c r="F15" s="38"/>
      <c r="G15" s="38"/>
      <c r="H15" s="38"/>
      <c r="I15" s="32" t="s">
        <v>25</v>
      </c>
      <c r="J15" s="33" t="str">
        <f>'Rekapitulace stavby'!AN13</f>
        <v>Vyplň údaj</v>
      </c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39"/>
      <c r="C16" s="38"/>
      <c r="D16" s="38"/>
      <c r="E16" s="33" t="str">
        <f>'Rekapitulace stavby'!E14</f>
        <v>Vyplň údaj</v>
      </c>
      <c r="F16" s="27"/>
      <c r="G16" s="27"/>
      <c r="H16" s="27"/>
      <c r="I16" s="32" t="s">
        <v>28</v>
      </c>
      <c r="J16" s="33" t="str">
        <f>'Rekapitulace stavby'!AN14</f>
        <v>Vyplň údaj</v>
      </c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39"/>
      <c r="C17" s="38"/>
      <c r="D17" s="38"/>
      <c r="E17" s="38"/>
      <c r="F17" s="38"/>
      <c r="G17" s="38"/>
      <c r="H17" s="38"/>
      <c r="I17" s="38"/>
      <c r="J17" s="38"/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39"/>
      <c r="C18" s="38"/>
      <c r="D18" s="32" t="s">
        <v>31</v>
      </c>
      <c r="E18" s="38"/>
      <c r="F18" s="38"/>
      <c r="G18" s="38"/>
      <c r="H18" s="38"/>
      <c r="I18" s="32" t="s">
        <v>25</v>
      </c>
      <c r="J18" s="27" t="s">
        <v>32</v>
      </c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39"/>
      <c r="C19" s="38"/>
      <c r="D19" s="38"/>
      <c r="E19" s="27" t="s">
        <v>33</v>
      </c>
      <c r="F19" s="38"/>
      <c r="G19" s="38"/>
      <c r="H19" s="38"/>
      <c r="I19" s="32" t="s">
        <v>28</v>
      </c>
      <c r="J19" s="27" t="s">
        <v>1</v>
      </c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39"/>
      <c r="C20" s="38"/>
      <c r="D20" s="38"/>
      <c r="E20" s="38"/>
      <c r="F20" s="38"/>
      <c r="G20" s="38"/>
      <c r="H20" s="38"/>
      <c r="I20" s="38"/>
      <c r="J20" s="38"/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39"/>
      <c r="C21" s="38"/>
      <c r="D21" s="32" t="s">
        <v>35</v>
      </c>
      <c r="E21" s="38"/>
      <c r="F21" s="38"/>
      <c r="G21" s="38"/>
      <c r="H21" s="38"/>
      <c r="I21" s="32" t="s">
        <v>25</v>
      </c>
      <c r="J21" s="27" t="s">
        <v>32</v>
      </c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39"/>
      <c r="C22" s="38"/>
      <c r="D22" s="38"/>
      <c r="E22" s="27" t="s">
        <v>33</v>
      </c>
      <c r="F22" s="38"/>
      <c r="G22" s="38"/>
      <c r="H22" s="38"/>
      <c r="I22" s="32" t="s">
        <v>28</v>
      </c>
      <c r="J22" s="27" t="s">
        <v>1</v>
      </c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39"/>
      <c r="C23" s="38"/>
      <c r="D23" s="38"/>
      <c r="E23" s="38"/>
      <c r="F23" s="38"/>
      <c r="G23" s="38"/>
      <c r="H23" s="38"/>
      <c r="I23" s="38"/>
      <c r="J23" s="38"/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39"/>
      <c r="C24" s="38"/>
      <c r="D24" s="32" t="s">
        <v>36</v>
      </c>
      <c r="E24" s="38"/>
      <c r="F24" s="38"/>
      <c r="G24" s="38"/>
      <c r="H24" s="38"/>
      <c r="I24" s="38"/>
      <c r="J24" s="38"/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16.5" customHeight="1">
      <c r="A25" s="116"/>
      <c r="B25" s="117"/>
      <c r="C25" s="116"/>
      <c r="D25" s="116"/>
      <c r="E25" s="36" t="s">
        <v>1</v>
      </c>
      <c r="F25" s="36"/>
      <c r="G25" s="36"/>
      <c r="H25" s="36"/>
      <c r="I25" s="116"/>
      <c r="J25" s="116"/>
      <c r="K25" s="116"/>
      <c r="L25" s="118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</row>
    <row r="26" s="2" customFormat="1" ht="6.96" customHeight="1">
      <c r="A26" s="38"/>
      <c r="B26" s="39"/>
      <c r="C26" s="38"/>
      <c r="D26" s="38"/>
      <c r="E26" s="38"/>
      <c r="F26" s="38"/>
      <c r="G26" s="38"/>
      <c r="H26" s="38"/>
      <c r="I26" s="38"/>
      <c r="J26" s="38"/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39"/>
      <c r="C27" s="38"/>
      <c r="D27" s="90"/>
      <c r="E27" s="90"/>
      <c r="F27" s="90"/>
      <c r="G27" s="90"/>
      <c r="H27" s="90"/>
      <c r="I27" s="90"/>
      <c r="J27" s="90"/>
      <c r="K27" s="90"/>
      <c r="L27" s="55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4.4" customHeight="1">
      <c r="A28" s="38"/>
      <c r="B28" s="39"/>
      <c r="C28" s="38"/>
      <c r="D28" s="27" t="s">
        <v>86</v>
      </c>
      <c r="E28" s="38"/>
      <c r="F28" s="38"/>
      <c r="G28" s="38"/>
      <c r="H28" s="38"/>
      <c r="I28" s="38"/>
      <c r="J28" s="119">
        <f>J94</f>
        <v>0</v>
      </c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14.4" customHeight="1">
      <c r="A29" s="38"/>
      <c r="B29" s="39"/>
      <c r="C29" s="38"/>
      <c r="D29" s="120" t="s">
        <v>87</v>
      </c>
      <c r="E29" s="38"/>
      <c r="F29" s="38"/>
      <c r="G29" s="38"/>
      <c r="H29" s="38"/>
      <c r="I29" s="38"/>
      <c r="J29" s="119">
        <f>J127</f>
        <v>0</v>
      </c>
      <c r="K29" s="38"/>
      <c r="L29" s="55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39"/>
      <c r="C30" s="38"/>
      <c r="D30" s="121" t="s">
        <v>37</v>
      </c>
      <c r="E30" s="38"/>
      <c r="F30" s="38"/>
      <c r="G30" s="38"/>
      <c r="H30" s="38"/>
      <c r="I30" s="38"/>
      <c r="J30" s="96">
        <f>ROUND(J28 + J29, 2)</f>
        <v>0</v>
      </c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39"/>
      <c r="C32" s="38"/>
      <c r="D32" s="38"/>
      <c r="E32" s="38"/>
      <c r="F32" s="43" t="s">
        <v>39</v>
      </c>
      <c r="G32" s="38"/>
      <c r="H32" s="38"/>
      <c r="I32" s="43" t="s">
        <v>38</v>
      </c>
      <c r="J32" s="43" t="s">
        <v>40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39"/>
      <c r="C33" s="38"/>
      <c r="D33" s="122" t="s">
        <v>41</v>
      </c>
      <c r="E33" s="32" t="s">
        <v>42</v>
      </c>
      <c r="F33" s="123">
        <f>ROUND((SUM(BE127:BE134) + SUM(BE152:BE505)),  2)</f>
        <v>0</v>
      </c>
      <c r="G33" s="38"/>
      <c r="H33" s="38"/>
      <c r="I33" s="124">
        <v>0.20999999999999999</v>
      </c>
      <c r="J33" s="123">
        <f>ROUND(((SUM(BE127:BE134) + SUM(BE152:BE505))*I33),  2)</f>
        <v>0</v>
      </c>
      <c r="K33" s="38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2" t="s">
        <v>43</v>
      </c>
      <c r="F34" s="123">
        <f>ROUND((SUM(BF127:BF134) + SUM(BF152:BF505)),  2)</f>
        <v>0</v>
      </c>
      <c r="G34" s="38"/>
      <c r="H34" s="38"/>
      <c r="I34" s="124">
        <v>0.12</v>
      </c>
      <c r="J34" s="123">
        <f>ROUND(((SUM(BF127:BF134) + SUM(BF152:BF505))*I34),  2)</f>
        <v>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39"/>
      <c r="C35" s="38"/>
      <c r="D35" s="38"/>
      <c r="E35" s="32" t="s">
        <v>44</v>
      </c>
      <c r="F35" s="123">
        <f>ROUND((SUM(BG127:BG134) + SUM(BG152:BG505)),  2)</f>
        <v>0</v>
      </c>
      <c r="G35" s="38"/>
      <c r="H35" s="38"/>
      <c r="I35" s="124">
        <v>0.20999999999999999</v>
      </c>
      <c r="J35" s="123">
        <f>0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39"/>
      <c r="C36" s="38"/>
      <c r="D36" s="38"/>
      <c r="E36" s="32" t="s">
        <v>45</v>
      </c>
      <c r="F36" s="123">
        <f>ROUND((SUM(BH127:BH134) + SUM(BH152:BH505)),  2)</f>
        <v>0</v>
      </c>
      <c r="G36" s="38"/>
      <c r="H36" s="38"/>
      <c r="I36" s="124">
        <v>0.12</v>
      </c>
      <c r="J36" s="123">
        <f>0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46</v>
      </c>
      <c r="F37" s="123">
        <f>ROUND((SUM(BI127:BI134) + SUM(BI152:BI505)),  2)</f>
        <v>0</v>
      </c>
      <c r="G37" s="38"/>
      <c r="H37" s="38"/>
      <c r="I37" s="124">
        <v>0</v>
      </c>
      <c r="J37" s="123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39"/>
      <c r="C38" s="38"/>
      <c r="D38" s="38"/>
      <c r="E38" s="38"/>
      <c r="F38" s="38"/>
      <c r="G38" s="38"/>
      <c r="H38" s="38"/>
      <c r="I38" s="38"/>
      <c r="J38" s="38"/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39"/>
      <c r="C39" s="125"/>
      <c r="D39" s="126" t="s">
        <v>47</v>
      </c>
      <c r="E39" s="81"/>
      <c r="F39" s="81"/>
      <c r="G39" s="127" t="s">
        <v>48</v>
      </c>
      <c r="H39" s="128" t="s">
        <v>49</v>
      </c>
      <c r="I39" s="81"/>
      <c r="J39" s="129">
        <f>SUM(J30:J37)</f>
        <v>0</v>
      </c>
      <c r="K39" s="130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2"/>
      <c r="L41" s="22"/>
    </row>
    <row r="42" s="1" customFormat="1" ht="14.4" customHeight="1">
      <c r="B42" s="22"/>
      <c r="L42" s="22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50</v>
      </c>
      <c r="E50" s="57"/>
      <c r="F50" s="57"/>
      <c r="G50" s="56" t="s">
        <v>51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52</v>
      </c>
      <c r="E61" s="41"/>
      <c r="F61" s="131" t="s">
        <v>53</v>
      </c>
      <c r="G61" s="58" t="s">
        <v>52</v>
      </c>
      <c r="H61" s="41"/>
      <c r="I61" s="41"/>
      <c r="J61" s="132" t="s">
        <v>53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54</v>
      </c>
      <c r="E65" s="59"/>
      <c r="F65" s="59"/>
      <c r="G65" s="56" t="s">
        <v>55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52</v>
      </c>
      <c r="E76" s="41"/>
      <c r="F76" s="131" t="s">
        <v>53</v>
      </c>
      <c r="G76" s="58" t="s">
        <v>52</v>
      </c>
      <c r="H76" s="41"/>
      <c r="I76" s="41"/>
      <c r="J76" s="132" t="s">
        <v>53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88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67" t="str">
        <f>E7</f>
        <v>Stavební úpravy ÚMČ P20</v>
      </c>
      <c r="F85" s="38"/>
      <c r="G85" s="38"/>
      <c r="H85" s="38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38"/>
      <c r="D86" s="38"/>
      <c r="E86" s="38"/>
      <c r="F86" s="38"/>
      <c r="G86" s="38"/>
      <c r="H86" s="38"/>
      <c r="I86" s="38"/>
      <c r="J86" s="38"/>
      <c r="K86" s="38"/>
      <c r="L86" s="55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20</v>
      </c>
      <c r="D87" s="38"/>
      <c r="E87" s="38"/>
      <c r="F87" s="27" t="str">
        <f>F10</f>
        <v xml:space="preserve"> </v>
      </c>
      <c r="G87" s="38"/>
      <c r="H87" s="38"/>
      <c r="I87" s="32" t="s">
        <v>22</v>
      </c>
      <c r="J87" s="69" t="str">
        <f>IF(J10="","",J10)</f>
        <v>2. 4. 2024</v>
      </c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5.15" customHeight="1">
      <c r="A89" s="38"/>
      <c r="B89" s="39"/>
      <c r="C89" s="32" t="s">
        <v>24</v>
      </c>
      <c r="D89" s="38"/>
      <c r="E89" s="38"/>
      <c r="F89" s="27" t="str">
        <f>E13</f>
        <v>Městská část Praha 20</v>
      </c>
      <c r="G89" s="38"/>
      <c r="H89" s="38"/>
      <c r="I89" s="32" t="s">
        <v>31</v>
      </c>
      <c r="J89" s="36" t="str">
        <f>E19</f>
        <v>RIPS projekt s.r.o.</v>
      </c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5.15" customHeight="1">
      <c r="A90" s="38"/>
      <c r="B90" s="39"/>
      <c r="C90" s="32" t="s">
        <v>29</v>
      </c>
      <c r="D90" s="38"/>
      <c r="E90" s="38"/>
      <c r="F90" s="27" t="str">
        <f>IF(E16="","",E16)</f>
        <v>Vyplň údaj</v>
      </c>
      <c r="G90" s="38"/>
      <c r="H90" s="38"/>
      <c r="I90" s="32" t="s">
        <v>35</v>
      </c>
      <c r="J90" s="36" t="str">
        <f>E22</f>
        <v>RIPS projekt s.r.o.</v>
      </c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0.32" customHeight="1">
      <c r="A91" s="38"/>
      <c r="B91" s="39"/>
      <c r="C91" s="38"/>
      <c r="D91" s="38"/>
      <c r="E91" s="38"/>
      <c r="F91" s="38"/>
      <c r="G91" s="38"/>
      <c r="H91" s="38"/>
      <c r="I91" s="38"/>
      <c r="J91" s="38"/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9.28" customHeight="1">
      <c r="A92" s="38"/>
      <c r="B92" s="39"/>
      <c r="C92" s="133" t="s">
        <v>89</v>
      </c>
      <c r="D92" s="125"/>
      <c r="E92" s="125"/>
      <c r="F92" s="125"/>
      <c r="G92" s="125"/>
      <c r="H92" s="125"/>
      <c r="I92" s="125"/>
      <c r="J92" s="134" t="s">
        <v>90</v>
      </c>
      <c r="K92" s="125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2.8" customHeight="1">
      <c r="A94" s="38"/>
      <c r="B94" s="39"/>
      <c r="C94" s="135" t="s">
        <v>91</v>
      </c>
      <c r="D94" s="38"/>
      <c r="E94" s="38"/>
      <c r="F94" s="38"/>
      <c r="G94" s="38"/>
      <c r="H94" s="38"/>
      <c r="I94" s="38"/>
      <c r="J94" s="96">
        <f>J152</f>
        <v>0</v>
      </c>
      <c r="K94" s="38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U94" s="19" t="s">
        <v>92</v>
      </c>
    </row>
    <row r="95" s="9" customFormat="1" ht="24.96" customHeight="1">
      <c r="A95" s="9"/>
      <c r="B95" s="136"/>
      <c r="C95" s="9"/>
      <c r="D95" s="137" t="s">
        <v>93</v>
      </c>
      <c r="E95" s="138"/>
      <c r="F95" s="138"/>
      <c r="G95" s="138"/>
      <c r="H95" s="138"/>
      <c r="I95" s="138"/>
      <c r="J95" s="139">
        <f>J153</f>
        <v>0</v>
      </c>
      <c r="K95" s="9"/>
      <c r="L95" s="136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40"/>
      <c r="C96" s="10"/>
      <c r="D96" s="141" t="s">
        <v>94</v>
      </c>
      <c r="E96" s="142"/>
      <c r="F96" s="142"/>
      <c r="G96" s="142"/>
      <c r="H96" s="142"/>
      <c r="I96" s="142"/>
      <c r="J96" s="143">
        <f>J154</f>
        <v>0</v>
      </c>
      <c r="K96" s="10"/>
      <c r="L96" s="14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40"/>
      <c r="C97" s="10"/>
      <c r="D97" s="141" t="s">
        <v>95</v>
      </c>
      <c r="E97" s="142"/>
      <c r="F97" s="142"/>
      <c r="G97" s="142"/>
      <c r="H97" s="142"/>
      <c r="I97" s="142"/>
      <c r="J97" s="143">
        <f>J185</f>
        <v>0</v>
      </c>
      <c r="K97" s="10"/>
      <c r="L97" s="14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40"/>
      <c r="C98" s="10"/>
      <c r="D98" s="141" t="s">
        <v>96</v>
      </c>
      <c r="E98" s="142"/>
      <c r="F98" s="142"/>
      <c r="G98" s="142"/>
      <c r="H98" s="142"/>
      <c r="I98" s="142"/>
      <c r="J98" s="143">
        <f>J192</f>
        <v>0</v>
      </c>
      <c r="K98" s="10"/>
      <c r="L98" s="14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0"/>
      <c r="C99" s="10"/>
      <c r="D99" s="141" t="s">
        <v>97</v>
      </c>
      <c r="E99" s="142"/>
      <c r="F99" s="142"/>
      <c r="G99" s="142"/>
      <c r="H99" s="142"/>
      <c r="I99" s="142"/>
      <c r="J99" s="143">
        <f>J214</f>
        <v>0</v>
      </c>
      <c r="K99" s="10"/>
      <c r="L99" s="14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0"/>
      <c r="C100" s="10"/>
      <c r="D100" s="141" t="s">
        <v>98</v>
      </c>
      <c r="E100" s="142"/>
      <c r="F100" s="142"/>
      <c r="G100" s="142"/>
      <c r="H100" s="142"/>
      <c r="I100" s="142"/>
      <c r="J100" s="143">
        <f>J230</f>
        <v>0</v>
      </c>
      <c r="K100" s="10"/>
      <c r="L100" s="14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0"/>
      <c r="C101" s="10"/>
      <c r="D101" s="141" t="s">
        <v>99</v>
      </c>
      <c r="E101" s="142"/>
      <c r="F101" s="142"/>
      <c r="G101" s="142"/>
      <c r="H101" s="142"/>
      <c r="I101" s="142"/>
      <c r="J101" s="143">
        <f>J306</f>
        <v>0</v>
      </c>
      <c r="K101" s="10"/>
      <c r="L101" s="14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0"/>
      <c r="C102" s="10"/>
      <c r="D102" s="141" t="s">
        <v>100</v>
      </c>
      <c r="E102" s="142"/>
      <c r="F102" s="142"/>
      <c r="G102" s="142"/>
      <c r="H102" s="142"/>
      <c r="I102" s="142"/>
      <c r="J102" s="143">
        <f>J339</f>
        <v>0</v>
      </c>
      <c r="K102" s="10"/>
      <c r="L102" s="14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0"/>
      <c r="C103" s="10"/>
      <c r="D103" s="141" t="s">
        <v>101</v>
      </c>
      <c r="E103" s="142"/>
      <c r="F103" s="142"/>
      <c r="G103" s="142"/>
      <c r="H103" s="142"/>
      <c r="I103" s="142"/>
      <c r="J103" s="143">
        <f>J346</f>
        <v>0</v>
      </c>
      <c r="K103" s="10"/>
      <c r="L103" s="14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36"/>
      <c r="C104" s="9"/>
      <c r="D104" s="137" t="s">
        <v>102</v>
      </c>
      <c r="E104" s="138"/>
      <c r="F104" s="138"/>
      <c r="G104" s="138"/>
      <c r="H104" s="138"/>
      <c r="I104" s="138"/>
      <c r="J104" s="139">
        <f>J348</f>
        <v>0</v>
      </c>
      <c r="K104" s="9"/>
      <c r="L104" s="136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40"/>
      <c r="C105" s="10"/>
      <c r="D105" s="141" t="s">
        <v>103</v>
      </c>
      <c r="E105" s="142"/>
      <c r="F105" s="142"/>
      <c r="G105" s="142"/>
      <c r="H105" s="142"/>
      <c r="I105" s="142"/>
      <c r="J105" s="143">
        <f>J349</f>
        <v>0</v>
      </c>
      <c r="K105" s="10"/>
      <c r="L105" s="14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0"/>
      <c r="C106" s="10"/>
      <c r="D106" s="141" t="s">
        <v>104</v>
      </c>
      <c r="E106" s="142"/>
      <c r="F106" s="142"/>
      <c r="G106" s="142"/>
      <c r="H106" s="142"/>
      <c r="I106" s="142"/>
      <c r="J106" s="143">
        <f>J366</f>
        <v>0</v>
      </c>
      <c r="K106" s="10"/>
      <c r="L106" s="14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0"/>
      <c r="C107" s="10"/>
      <c r="D107" s="141" t="s">
        <v>105</v>
      </c>
      <c r="E107" s="142"/>
      <c r="F107" s="142"/>
      <c r="G107" s="142"/>
      <c r="H107" s="142"/>
      <c r="I107" s="142"/>
      <c r="J107" s="143">
        <f>J380</f>
        <v>0</v>
      </c>
      <c r="K107" s="10"/>
      <c r="L107" s="14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0"/>
      <c r="C108" s="10"/>
      <c r="D108" s="141" t="s">
        <v>106</v>
      </c>
      <c r="E108" s="142"/>
      <c r="F108" s="142"/>
      <c r="G108" s="142"/>
      <c r="H108" s="142"/>
      <c r="I108" s="142"/>
      <c r="J108" s="143">
        <f>J398</f>
        <v>0</v>
      </c>
      <c r="K108" s="10"/>
      <c r="L108" s="14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0"/>
      <c r="C109" s="10"/>
      <c r="D109" s="141" t="s">
        <v>107</v>
      </c>
      <c r="E109" s="142"/>
      <c r="F109" s="142"/>
      <c r="G109" s="142"/>
      <c r="H109" s="142"/>
      <c r="I109" s="142"/>
      <c r="J109" s="143">
        <f>J404</f>
        <v>0</v>
      </c>
      <c r="K109" s="10"/>
      <c r="L109" s="14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40"/>
      <c r="C110" s="10"/>
      <c r="D110" s="141" t="s">
        <v>108</v>
      </c>
      <c r="E110" s="142"/>
      <c r="F110" s="142"/>
      <c r="G110" s="142"/>
      <c r="H110" s="142"/>
      <c r="I110" s="142"/>
      <c r="J110" s="143">
        <f>J407</f>
        <v>0</v>
      </c>
      <c r="K110" s="10"/>
      <c r="L110" s="14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40"/>
      <c r="C111" s="10"/>
      <c r="D111" s="141" t="s">
        <v>109</v>
      </c>
      <c r="E111" s="142"/>
      <c r="F111" s="142"/>
      <c r="G111" s="142"/>
      <c r="H111" s="142"/>
      <c r="I111" s="142"/>
      <c r="J111" s="143">
        <f>J429</f>
        <v>0</v>
      </c>
      <c r="K111" s="10"/>
      <c r="L111" s="14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40"/>
      <c r="C112" s="10"/>
      <c r="D112" s="141" t="s">
        <v>110</v>
      </c>
      <c r="E112" s="142"/>
      <c r="F112" s="142"/>
      <c r="G112" s="142"/>
      <c r="H112" s="142"/>
      <c r="I112" s="142"/>
      <c r="J112" s="143">
        <f>J435</f>
        <v>0</v>
      </c>
      <c r="K112" s="10"/>
      <c r="L112" s="14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40"/>
      <c r="C113" s="10"/>
      <c r="D113" s="141" t="s">
        <v>111</v>
      </c>
      <c r="E113" s="142"/>
      <c r="F113" s="142"/>
      <c r="G113" s="142"/>
      <c r="H113" s="142"/>
      <c r="I113" s="142"/>
      <c r="J113" s="143">
        <f>J450</f>
        <v>0</v>
      </c>
      <c r="K113" s="10"/>
      <c r="L113" s="14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40"/>
      <c r="C114" s="10"/>
      <c r="D114" s="141" t="s">
        <v>112</v>
      </c>
      <c r="E114" s="142"/>
      <c r="F114" s="142"/>
      <c r="G114" s="142"/>
      <c r="H114" s="142"/>
      <c r="I114" s="142"/>
      <c r="J114" s="143">
        <f>J456</f>
        <v>0</v>
      </c>
      <c r="K114" s="10"/>
      <c r="L114" s="14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40"/>
      <c r="C115" s="10"/>
      <c r="D115" s="141" t="s">
        <v>113</v>
      </c>
      <c r="E115" s="142"/>
      <c r="F115" s="142"/>
      <c r="G115" s="142"/>
      <c r="H115" s="142"/>
      <c r="I115" s="142"/>
      <c r="J115" s="143">
        <f>J460</f>
        <v>0</v>
      </c>
      <c r="K115" s="10"/>
      <c r="L115" s="14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40"/>
      <c r="C116" s="10"/>
      <c r="D116" s="141" t="s">
        <v>114</v>
      </c>
      <c r="E116" s="142"/>
      <c r="F116" s="142"/>
      <c r="G116" s="142"/>
      <c r="H116" s="142"/>
      <c r="I116" s="142"/>
      <c r="J116" s="143">
        <f>J469</f>
        <v>0</v>
      </c>
      <c r="K116" s="10"/>
      <c r="L116" s="14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40"/>
      <c r="C117" s="10"/>
      <c r="D117" s="141" t="s">
        <v>115</v>
      </c>
      <c r="E117" s="142"/>
      <c r="F117" s="142"/>
      <c r="G117" s="142"/>
      <c r="H117" s="142"/>
      <c r="I117" s="142"/>
      <c r="J117" s="143">
        <f>J485</f>
        <v>0</v>
      </c>
      <c r="K117" s="10"/>
      <c r="L117" s="14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9" customFormat="1" ht="24.96" customHeight="1">
      <c r="A118" s="9"/>
      <c r="B118" s="136"/>
      <c r="C118" s="9"/>
      <c r="D118" s="137" t="s">
        <v>116</v>
      </c>
      <c r="E118" s="138"/>
      <c r="F118" s="138"/>
      <c r="G118" s="138"/>
      <c r="H118" s="138"/>
      <c r="I118" s="138"/>
      <c r="J118" s="139">
        <f>J492</f>
        <v>0</v>
      </c>
      <c r="K118" s="9"/>
      <c r="L118" s="136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="10" customFormat="1" ht="19.92" customHeight="1">
      <c r="A119" s="10"/>
      <c r="B119" s="140"/>
      <c r="C119" s="10"/>
      <c r="D119" s="141" t="s">
        <v>117</v>
      </c>
      <c r="E119" s="142"/>
      <c r="F119" s="142"/>
      <c r="G119" s="142"/>
      <c r="H119" s="142"/>
      <c r="I119" s="142"/>
      <c r="J119" s="143">
        <f>J493</f>
        <v>0</v>
      </c>
      <c r="K119" s="10"/>
      <c r="L119" s="14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9" customFormat="1" ht="24.96" customHeight="1">
      <c r="A120" s="9"/>
      <c r="B120" s="136"/>
      <c r="C120" s="9"/>
      <c r="D120" s="137" t="s">
        <v>118</v>
      </c>
      <c r="E120" s="138"/>
      <c r="F120" s="138"/>
      <c r="G120" s="138"/>
      <c r="H120" s="138"/>
      <c r="I120" s="138"/>
      <c r="J120" s="139">
        <f>J496</f>
        <v>0</v>
      </c>
      <c r="K120" s="9"/>
      <c r="L120" s="136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="10" customFormat="1" ht="19.92" customHeight="1">
      <c r="A121" s="10"/>
      <c r="B121" s="140"/>
      <c r="C121" s="10"/>
      <c r="D121" s="141" t="s">
        <v>119</v>
      </c>
      <c r="E121" s="142"/>
      <c r="F121" s="142"/>
      <c r="G121" s="142"/>
      <c r="H121" s="142"/>
      <c r="I121" s="142"/>
      <c r="J121" s="143">
        <f>J497</f>
        <v>0</v>
      </c>
      <c r="K121" s="10"/>
      <c r="L121" s="14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="10" customFormat="1" ht="19.92" customHeight="1">
      <c r="A122" s="10"/>
      <c r="B122" s="140"/>
      <c r="C122" s="10"/>
      <c r="D122" s="141" t="s">
        <v>120</v>
      </c>
      <c r="E122" s="142"/>
      <c r="F122" s="142"/>
      <c r="G122" s="142"/>
      <c r="H122" s="142"/>
      <c r="I122" s="142"/>
      <c r="J122" s="143">
        <f>J500</f>
        <v>0</v>
      </c>
      <c r="K122" s="10"/>
      <c r="L122" s="14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s="10" customFormat="1" ht="19.92" customHeight="1">
      <c r="A123" s="10"/>
      <c r="B123" s="140"/>
      <c r="C123" s="10"/>
      <c r="D123" s="141" t="s">
        <v>121</v>
      </c>
      <c r="E123" s="142"/>
      <c r="F123" s="142"/>
      <c r="G123" s="142"/>
      <c r="H123" s="142"/>
      <c r="I123" s="142"/>
      <c r="J123" s="143">
        <f>J502</f>
        <v>0</v>
      </c>
      <c r="K123" s="10"/>
      <c r="L123" s="14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s="10" customFormat="1" ht="19.92" customHeight="1">
      <c r="A124" s="10"/>
      <c r="B124" s="140"/>
      <c r="C124" s="10"/>
      <c r="D124" s="141" t="s">
        <v>122</v>
      </c>
      <c r="E124" s="142"/>
      <c r="F124" s="142"/>
      <c r="G124" s="142"/>
      <c r="H124" s="142"/>
      <c r="I124" s="142"/>
      <c r="J124" s="143">
        <f>J504</f>
        <v>0</v>
      </c>
      <c r="K124" s="10"/>
      <c r="L124" s="14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</row>
    <row r="125" s="2" customFormat="1" ht="21.84" customHeight="1">
      <c r="A125" s="38"/>
      <c r="B125" s="39"/>
      <c r="C125" s="38"/>
      <c r="D125" s="38"/>
      <c r="E125" s="38"/>
      <c r="F125" s="38"/>
      <c r="G125" s="38"/>
      <c r="H125" s="38"/>
      <c r="I125" s="38"/>
      <c r="J125" s="38"/>
      <c r="K125" s="38"/>
      <c r="L125" s="55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6.96" customHeight="1">
      <c r="A126" s="38"/>
      <c r="B126" s="39"/>
      <c r="C126" s="38"/>
      <c r="D126" s="38"/>
      <c r="E126" s="38"/>
      <c r="F126" s="38"/>
      <c r="G126" s="38"/>
      <c r="H126" s="38"/>
      <c r="I126" s="38"/>
      <c r="J126" s="38"/>
      <c r="K126" s="38"/>
      <c r="L126" s="55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29.28" customHeight="1">
      <c r="A127" s="38"/>
      <c r="B127" s="39"/>
      <c r="C127" s="135" t="s">
        <v>123</v>
      </c>
      <c r="D127" s="38"/>
      <c r="E127" s="38"/>
      <c r="F127" s="38"/>
      <c r="G127" s="38"/>
      <c r="H127" s="38"/>
      <c r="I127" s="38"/>
      <c r="J127" s="144">
        <f>ROUND(J128 + J129 + J130 + J131 + J132 + J133,2)</f>
        <v>0</v>
      </c>
      <c r="K127" s="38"/>
      <c r="L127" s="55"/>
      <c r="N127" s="145" t="s">
        <v>41</v>
      </c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8" customHeight="1">
      <c r="A128" s="38"/>
      <c r="B128" s="146"/>
      <c r="C128" s="147"/>
      <c r="D128" s="148" t="s">
        <v>124</v>
      </c>
      <c r="E128" s="149"/>
      <c r="F128" s="149"/>
      <c r="G128" s="147"/>
      <c r="H128" s="147"/>
      <c r="I128" s="147"/>
      <c r="J128" s="150">
        <v>0</v>
      </c>
      <c r="K128" s="147"/>
      <c r="L128" s="151"/>
      <c r="M128" s="152"/>
      <c r="N128" s="153" t="s">
        <v>42</v>
      </c>
      <c r="O128" s="152"/>
      <c r="P128" s="152"/>
      <c r="Q128" s="152"/>
      <c r="R128" s="152"/>
      <c r="S128" s="147"/>
      <c r="T128" s="147"/>
      <c r="U128" s="147"/>
      <c r="V128" s="147"/>
      <c r="W128" s="147"/>
      <c r="X128" s="147"/>
      <c r="Y128" s="147"/>
      <c r="Z128" s="147"/>
      <c r="AA128" s="147"/>
      <c r="AB128" s="147"/>
      <c r="AC128" s="147"/>
      <c r="AD128" s="147"/>
      <c r="AE128" s="147"/>
      <c r="AF128" s="152"/>
      <c r="AG128" s="152"/>
      <c r="AH128" s="152"/>
      <c r="AI128" s="152"/>
      <c r="AJ128" s="152"/>
      <c r="AK128" s="152"/>
      <c r="AL128" s="152"/>
      <c r="AM128" s="152"/>
      <c r="AN128" s="152"/>
      <c r="AO128" s="152"/>
      <c r="AP128" s="152"/>
      <c r="AQ128" s="152"/>
      <c r="AR128" s="152"/>
      <c r="AS128" s="152"/>
      <c r="AT128" s="152"/>
      <c r="AU128" s="152"/>
      <c r="AV128" s="152"/>
      <c r="AW128" s="152"/>
      <c r="AX128" s="152"/>
      <c r="AY128" s="154" t="s">
        <v>125</v>
      </c>
      <c r="AZ128" s="152"/>
      <c r="BA128" s="152"/>
      <c r="BB128" s="152"/>
      <c r="BC128" s="152"/>
      <c r="BD128" s="152"/>
      <c r="BE128" s="155">
        <f>IF(N128="základní",J128,0)</f>
        <v>0</v>
      </c>
      <c r="BF128" s="155">
        <f>IF(N128="snížená",J128,0)</f>
        <v>0</v>
      </c>
      <c r="BG128" s="155">
        <f>IF(N128="zákl. přenesená",J128,0)</f>
        <v>0</v>
      </c>
      <c r="BH128" s="155">
        <f>IF(N128="sníž. přenesená",J128,0)</f>
        <v>0</v>
      </c>
      <c r="BI128" s="155">
        <f>IF(N128="nulová",J128,0)</f>
        <v>0</v>
      </c>
      <c r="BJ128" s="154" t="s">
        <v>82</v>
      </c>
      <c r="BK128" s="152"/>
      <c r="BL128" s="152"/>
      <c r="BM128" s="152"/>
    </row>
    <row r="129" s="2" customFormat="1" ht="18" customHeight="1">
      <c r="A129" s="38"/>
      <c r="B129" s="146"/>
      <c r="C129" s="147"/>
      <c r="D129" s="148" t="s">
        <v>126</v>
      </c>
      <c r="E129" s="149"/>
      <c r="F129" s="149"/>
      <c r="G129" s="147"/>
      <c r="H129" s="147"/>
      <c r="I129" s="147"/>
      <c r="J129" s="150">
        <v>0</v>
      </c>
      <c r="K129" s="147"/>
      <c r="L129" s="151"/>
      <c r="M129" s="152"/>
      <c r="N129" s="153" t="s">
        <v>42</v>
      </c>
      <c r="O129" s="152"/>
      <c r="P129" s="152"/>
      <c r="Q129" s="152"/>
      <c r="R129" s="152"/>
      <c r="S129" s="147"/>
      <c r="T129" s="147"/>
      <c r="U129" s="147"/>
      <c r="V129" s="147"/>
      <c r="W129" s="147"/>
      <c r="X129" s="147"/>
      <c r="Y129" s="147"/>
      <c r="Z129" s="147"/>
      <c r="AA129" s="147"/>
      <c r="AB129" s="147"/>
      <c r="AC129" s="147"/>
      <c r="AD129" s="147"/>
      <c r="AE129" s="147"/>
      <c r="AF129" s="152"/>
      <c r="AG129" s="152"/>
      <c r="AH129" s="152"/>
      <c r="AI129" s="152"/>
      <c r="AJ129" s="152"/>
      <c r="AK129" s="152"/>
      <c r="AL129" s="152"/>
      <c r="AM129" s="152"/>
      <c r="AN129" s="152"/>
      <c r="AO129" s="152"/>
      <c r="AP129" s="152"/>
      <c r="AQ129" s="152"/>
      <c r="AR129" s="152"/>
      <c r="AS129" s="152"/>
      <c r="AT129" s="152"/>
      <c r="AU129" s="152"/>
      <c r="AV129" s="152"/>
      <c r="AW129" s="152"/>
      <c r="AX129" s="152"/>
      <c r="AY129" s="154" t="s">
        <v>125</v>
      </c>
      <c r="AZ129" s="152"/>
      <c r="BA129" s="152"/>
      <c r="BB129" s="152"/>
      <c r="BC129" s="152"/>
      <c r="BD129" s="152"/>
      <c r="BE129" s="155">
        <f>IF(N129="základní",J129,0)</f>
        <v>0</v>
      </c>
      <c r="BF129" s="155">
        <f>IF(N129="snížená",J129,0)</f>
        <v>0</v>
      </c>
      <c r="BG129" s="155">
        <f>IF(N129="zákl. přenesená",J129,0)</f>
        <v>0</v>
      </c>
      <c r="BH129" s="155">
        <f>IF(N129="sníž. přenesená",J129,0)</f>
        <v>0</v>
      </c>
      <c r="BI129" s="155">
        <f>IF(N129="nulová",J129,0)</f>
        <v>0</v>
      </c>
      <c r="BJ129" s="154" t="s">
        <v>82</v>
      </c>
      <c r="BK129" s="152"/>
      <c r="BL129" s="152"/>
      <c r="BM129" s="152"/>
    </row>
    <row r="130" s="2" customFormat="1" ht="18" customHeight="1">
      <c r="A130" s="38"/>
      <c r="B130" s="146"/>
      <c r="C130" s="147"/>
      <c r="D130" s="148" t="s">
        <v>127</v>
      </c>
      <c r="E130" s="149"/>
      <c r="F130" s="149"/>
      <c r="G130" s="147"/>
      <c r="H130" s="147"/>
      <c r="I130" s="147"/>
      <c r="J130" s="150">
        <v>0</v>
      </c>
      <c r="K130" s="147"/>
      <c r="L130" s="151"/>
      <c r="M130" s="152"/>
      <c r="N130" s="153" t="s">
        <v>42</v>
      </c>
      <c r="O130" s="152"/>
      <c r="P130" s="152"/>
      <c r="Q130" s="152"/>
      <c r="R130" s="152"/>
      <c r="S130" s="147"/>
      <c r="T130" s="147"/>
      <c r="U130" s="147"/>
      <c r="V130" s="147"/>
      <c r="W130" s="147"/>
      <c r="X130" s="147"/>
      <c r="Y130" s="147"/>
      <c r="Z130" s="147"/>
      <c r="AA130" s="147"/>
      <c r="AB130" s="147"/>
      <c r="AC130" s="147"/>
      <c r="AD130" s="147"/>
      <c r="AE130" s="147"/>
      <c r="AF130" s="152"/>
      <c r="AG130" s="152"/>
      <c r="AH130" s="152"/>
      <c r="AI130" s="152"/>
      <c r="AJ130" s="152"/>
      <c r="AK130" s="152"/>
      <c r="AL130" s="152"/>
      <c r="AM130" s="152"/>
      <c r="AN130" s="152"/>
      <c r="AO130" s="152"/>
      <c r="AP130" s="152"/>
      <c r="AQ130" s="152"/>
      <c r="AR130" s="152"/>
      <c r="AS130" s="152"/>
      <c r="AT130" s="152"/>
      <c r="AU130" s="152"/>
      <c r="AV130" s="152"/>
      <c r="AW130" s="152"/>
      <c r="AX130" s="152"/>
      <c r="AY130" s="154" t="s">
        <v>125</v>
      </c>
      <c r="AZ130" s="152"/>
      <c r="BA130" s="152"/>
      <c r="BB130" s="152"/>
      <c r="BC130" s="152"/>
      <c r="BD130" s="152"/>
      <c r="BE130" s="155">
        <f>IF(N130="základní",J130,0)</f>
        <v>0</v>
      </c>
      <c r="BF130" s="155">
        <f>IF(N130="snížená",J130,0)</f>
        <v>0</v>
      </c>
      <c r="BG130" s="155">
        <f>IF(N130="zákl. přenesená",J130,0)</f>
        <v>0</v>
      </c>
      <c r="BH130" s="155">
        <f>IF(N130="sníž. přenesená",J130,0)</f>
        <v>0</v>
      </c>
      <c r="BI130" s="155">
        <f>IF(N130="nulová",J130,0)</f>
        <v>0</v>
      </c>
      <c r="BJ130" s="154" t="s">
        <v>82</v>
      </c>
      <c r="BK130" s="152"/>
      <c r="BL130" s="152"/>
      <c r="BM130" s="152"/>
    </row>
    <row r="131" s="2" customFormat="1" ht="18" customHeight="1">
      <c r="A131" s="38"/>
      <c r="B131" s="146"/>
      <c r="C131" s="147"/>
      <c r="D131" s="148" t="s">
        <v>128</v>
      </c>
      <c r="E131" s="149"/>
      <c r="F131" s="149"/>
      <c r="G131" s="147"/>
      <c r="H131" s="147"/>
      <c r="I131" s="147"/>
      <c r="J131" s="150">
        <v>0</v>
      </c>
      <c r="K131" s="147"/>
      <c r="L131" s="151"/>
      <c r="M131" s="152"/>
      <c r="N131" s="153" t="s">
        <v>42</v>
      </c>
      <c r="O131" s="152"/>
      <c r="P131" s="152"/>
      <c r="Q131" s="152"/>
      <c r="R131" s="152"/>
      <c r="S131" s="147"/>
      <c r="T131" s="147"/>
      <c r="U131" s="147"/>
      <c r="V131" s="147"/>
      <c r="W131" s="147"/>
      <c r="X131" s="147"/>
      <c r="Y131" s="147"/>
      <c r="Z131" s="147"/>
      <c r="AA131" s="147"/>
      <c r="AB131" s="147"/>
      <c r="AC131" s="147"/>
      <c r="AD131" s="147"/>
      <c r="AE131" s="147"/>
      <c r="AF131" s="152"/>
      <c r="AG131" s="152"/>
      <c r="AH131" s="152"/>
      <c r="AI131" s="152"/>
      <c r="AJ131" s="152"/>
      <c r="AK131" s="152"/>
      <c r="AL131" s="152"/>
      <c r="AM131" s="152"/>
      <c r="AN131" s="152"/>
      <c r="AO131" s="152"/>
      <c r="AP131" s="152"/>
      <c r="AQ131" s="152"/>
      <c r="AR131" s="152"/>
      <c r="AS131" s="152"/>
      <c r="AT131" s="152"/>
      <c r="AU131" s="152"/>
      <c r="AV131" s="152"/>
      <c r="AW131" s="152"/>
      <c r="AX131" s="152"/>
      <c r="AY131" s="154" t="s">
        <v>125</v>
      </c>
      <c r="AZ131" s="152"/>
      <c r="BA131" s="152"/>
      <c r="BB131" s="152"/>
      <c r="BC131" s="152"/>
      <c r="BD131" s="152"/>
      <c r="BE131" s="155">
        <f>IF(N131="základní",J131,0)</f>
        <v>0</v>
      </c>
      <c r="BF131" s="155">
        <f>IF(N131="snížená",J131,0)</f>
        <v>0</v>
      </c>
      <c r="BG131" s="155">
        <f>IF(N131="zákl. přenesená",J131,0)</f>
        <v>0</v>
      </c>
      <c r="BH131" s="155">
        <f>IF(N131="sníž. přenesená",J131,0)</f>
        <v>0</v>
      </c>
      <c r="BI131" s="155">
        <f>IF(N131="nulová",J131,0)</f>
        <v>0</v>
      </c>
      <c r="BJ131" s="154" t="s">
        <v>82</v>
      </c>
      <c r="BK131" s="152"/>
      <c r="BL131" s="152"/>
      <c r="BM131" s="152"/>
    </row>
    <row r="132" s="2" customFormat="1" ht="18" customHeight="1">
      <c r="A132" s="38"/>
      <c r="B132" s="146"/>
      <c r="C132" s="147"/>
      <c r="D132" s="148" t="s">
        <v>129</v>
      </c>
      <c r="E132" s="149"/>
      <c r="F132" s="149"/>
      <c r="G132" s="147"/>
      <c r="H132" s="147"/>
      <c r="I132" s="147"/>
      <c r="J132" s="150">
        <v>0</v>
      </c>
      <c r="K132" s="147"/>
      <c r="L132" s="151"/>
      <c r="M132" s="152"/>
      <c r="N132" s="153" t="s">
        <v>42</v>
      </c>
      <c r="O132" s="152"/>
      <c r="P132" s="152"/>
      <c r="Q132" s="152"/>
      <c r="R132" s="152"/>
      <c r="S132" s="147"/>
      <c r="T132" s="147"/>
      <c r="U132" s="147"/>
      <c r="V132" s="147"/>
      <c r="W132" s="147"/>
      <c r="X132" s="147"/>
      <c r="Y132" s="147"/>
      <c r="Z132" s="147"/>
      <c r="AA132" s="147"/>
      <c r="AB132" s="147"/>
      <c r="AC132" s="147"/>
      <c r="AD132" s="147"/>
      <c r="AE132" s="147"/>
      <c r="AF132" s="152"/>
      <c r="AG132" s="152"/>
      <c r="AH132" s="152"/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52"/>
      <c r="AS132" s="152"/>
      <c r="AT132" s="152"/>
      <c r="AU132" s="152"/>
      <c r="AV132" s="152"/>
      <c r="AW132" s="152"/>
      <c r="AX132" s="152"/>
      <c r="AY132" s="154" t="s">
        <v>125</v>
      </c>
      <c r="AZ132" s="152"/>
      <c r="BA132" s="152"/>
      <c r="BB132" s="152"/>
      <c r="BC132" s="152"/>
      <c r="BD132" s="152"/>
      <c r="BE132" s="155">
        <f>IF(N132="základní",J132,0)</f>
        <v>0</v>
      </c>
      <c r="BF132" s="155">
        <f>IF(N132="snížená",J132,0)</f>
        <v>0</v>
      </c>
      <c r="BG132" s="155">
        <f>IF(N132="zákl. přenesená",J132,0)</f>
        <v>0</v>
      </c>
      <c r="BH132" s="155">
        <f>IF(N132="sníž. přenesená",J132,0)</f>
        <v>0</v>
      </c>
      <c r="BI132" s="155">
        <f>IF(N132="nulová",J132,0)</f>
        <v>0</v>
      </c>
      <c r="BJ132" s="154" t="s">
        <v>82</v>
      </c>
      <c r="BK132" s="152"/>
      <c r="BL132" s="152"/>
      <c r="BM132" s="152"/>
    </row>
    <row r="133" s="2" customFormat="1" ht="18" customHeight="1">
      <c r="A133" s="38"/>
      <c r="B133" s="146"/>
      <c r="C133" s="147"/>
      <c r="D133" s="149" t="s">
        <v>130</v>
      </c>
      <c r="E133" s="147"/>
      <c r="F133" s="147"/>
      <c r="G133" s="147"/>
      <c r="H133" s="147"/>
      <c r="I133" s="147"/>
      <c r="J133" s="150">
        <f>ROUND(J28*T133,2)</f>
        <v>0</v>
      </c>
      <c r="K133" s="147"/>
      <c r="L133" s="151"/>
      <c r="M133" s="152"/>
      <c r="N133" s="153" t="s">
        <v>42</v>
      </c>
      <c r="O133" s="152"/>
      <c r="P133" s="152"/>
      <c r="Q133" s="152"/>
      <c r="R133" s="152"/>
      <c r="S133" s="147"/>
      <c r="T133" s="147"/>
      <c r="U133" s="147"/>
      <c r="V133" s="147"/>
      <c r="W133" s="147"/>
      <c r="X133" s="147"/>
      <c r="Y133" s="147"/>
      <c r="Z133" s="147"/>
      <c r="AA133" s="147"/>
      <c r="AB133" s="147"/>
      <c r="AC133" s="147"/>
      <c r="AD133" s="147"/>
      <c r="AE133" s="147"/>
      <c r="AF133" s="152"/>
      <c r="AG133" s="152"/>
      <c r="AH133" s="152"/>
      <c r="AI133" s="152"/>
      <c r="AJ133" s="152"/>
      <c r="AK133" s="152"/>
      <c r="AL133" s="152"/>
      <c r="AM133" s="152"/>
      <c r="AN133" s="152"/>
      <c r="AO133" s="152"/>
      <c r="AP133" s="152"/>
      <c r="AQ133" s="152"/>
      <c r="AR133" s="152"/>
      <c r="AS133" s="152"/>
      <c r="AT133" s="152"/>
      <c r="AU133" s="152"/>
      <c r="AV133" s="152"/>
      <c r="AW133" s="152"/>
      <c r="AX133" s="152"/>
      <c r="AY133" s="154" t="s">
        <v>131</v>
      </c>
      <c r="AZ133" s="152"/>
      <c r="BA133" s="152"/>
      <c r="BB133" s="152"/>
      <c r="BC133" s="152"/>
      <c r="BD133" s="152"/>
      <c r="BE133" s="155">
        <f>IF(N133="základní",J133,0)</f>
        <v>0</v>
      </c>
      <c r="BF133" s="155">
        <f>IF(N133="snížená",J133,0)</f>
        <v>0</v>
      </c>
      <c r="BG133" s="155">
        <f>IF(N133="zákl. přenesená",J133,0)</f>
        <v>0</v>
      </c>
      <c r="BH133" s="155">
        <f>IF(N133="sníž. přenesená",J133,0)</f>
        <v>0</v>
      </c>
      <c r="BI133" s="155">
        <f>IF(N133="nulová",J133,0)</f>
        <v>0</v>
      </c>
      <c r="BJ133" s="154" t="s">
        <v>82</v>
      </c>
      <c r="BK133" s="152"/>
      <c r="BL133" s="152"/>
      <c r="BM133" s="152"/>
    </row>
    <row r="134" s="2" customFormat="1">
      <c r="A134" s="38"/>
      <c r="B134" s="39"/>
      <c r="C134" s="38"/>
      <c r="D134" s="38"/>
      <c r="E134" s="38"/>
      <c r="F134" s="38"/>
      <c r="G134" s="38"/>
      <c r="H134" s="38"/>
      <c r="I134" s="38"/>
      <c r="J134" s="38"/>
      <c r="K134" s="38"/>
      <c r="L134" s="55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</row>
    <row r="135" s="2" customFormat="1" ht="29.28" customHeight="1">
      <c r="A135" s="38"/>
      <c r="B135" s="39"/>
      <c r="C135" s="156" t="s">
        <v>132</v>
      </c>
      <c r="D135" s="125"/>
      <c r="E135" s="125"/>
      <c r="F135" s="125"/>
      <c r="G135" s="125"/>
      <c r="H135" s="125"/>
      <c r="I135" s="125"/>
      <c r="J135" s="157">
        <f>ROUND(J94+J127,2)</f>
        <v>0</v>
      </c>
      <c r="K135" s="125"/>
      <c r="L135" s="55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</row>
    <row r="136" s="2" customFormat="1" ht="6.96" customHeight="1">
      <c r="A136" s="38"/>
      <c r="B136" s="60"/>
      <c r="C136" s="61"/>
      <c r="D136" s="61"/>
      <c r="E136" s="61"/>
      <c r="F136" s="61"/>
      <c r="G136" s="61"/>
      <c r="H136" s="61"/>
      <c r="I136" s="61"/>
      <c r="J136" s="61"/>
      <c r="K136" s="61"/>
      <c r="L136" s="55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</row>
    <row r="140" s="2" customFormat="1" ht="6.96" customHeight="1">
      <c r="A140" s="38"/>
      <c r="B140" s="62"/>
      <c r="C140" s="63"/>
      <c r="D140" s="63"/>
      <c r="E140" s="63"/>
      <c r="F140" s="63"/>
      <c r="G140" s="63"/>
      <c r="H140" s="63"/>
      <c r="I140" s="63"/>
      <c r="J140" s="63"/>
      <c r="K140" s="63"/>
      <c r="L140" s="55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</row>
    <row r="141" s="2" customFormat="1" ht="24.96" customHeight="1">
      <c r="A141" s="38"/>
      <c r="B141" s="39"/>
      <c r="C141" s="23" t="s">
        <v>133</v>
      </c>
      <c r="D141" s="38"/>
      <c r="E141" s="38"/>
      <c r="F141" s="38"/>
      <c r="G141" s="38"/>
      <c r="H141" s="38"/>
      <c r="I141" s="38"/>
      <c r="J141" s="38"/>
      <c r="K141" s="38"/>
      <c r="L141" s="55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</row>
    <row r="142" s="2" customFormat="1" ht="6.96" customHeight="1">
      <c r="A142" s="38"/>
      <c r="B142" s="39"/>
      <c r="C142" s="38"/>
      <c r="D142" s="38"/>
      <c r="E142" s="38"/>
      <c r="F142" s="38"/>
      <c r="G142" s="38"/>
      <c r="H142" s="38"/>
      <c r="I142" s="38"/>
      <c r="J142" s="38"/>
      <c r="K142" s="38"/>
      <c r="L142" s="55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</row>
    <row r="143" s="2" customFormat="1" ht="12" customHeight="1">
      <c r="A143" s="38"/>
      <c r="B143" s="39"/>
      <c r="C143" s="32" t="s">
        <v>16</v>
      </c>
      <c r="D143" s="38"/>
      <c r="E143" s="38"/>
      <c r="F143" s="38"/>
      <c r="G143" s="38"/>
      <c r="H143" s="38"/>
      <c r="I143" s="38"/>
      <c r="J143" s="38"/>
      <c r="K143" s="38"/>
      <c r="L143" s="55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</row>
    <row r="144" s="2" customFormat="1" ht="16.5" customHeight="1">
      <c r="A144" s="38"/>
      <c r="B144" s="39"/>
      <c r="C144" s="38"/>
      <c r="D144" s="38"/>
      <c r="E144" s="67" t="str">
        <f>E7</f>
        <v>Stavební úpravy ÚMČ P20</v>
      </c>
      <c r="F144" s="38"/>
      <c r="G144" s="38"/>
      <c r="H144" s="38"/>
      <c r="I144" s="38"/>
      <c r="J144" s="38"/>
      <c r="K144" s="38"/>
      <c r="L144" s="55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</row>
    <row r="145" s="2" customFormat="1" ht="6.96" customHeight="1">
      <c r="A145" s="38"/>
      <c r="B145" s="39"/>
      <c r="C145" s="38"/>
      <c r="D145" s="38"/>
      <c r="E145" s="38"/>
      <c r="F145" s="38"/>
      <c r="G145" s="38"/>
      <c r="H145" s="38"/>
      <c r="I145" s="38"/>
      <c r="J145" s="38"/>
      <c r="K145" s="38"/>
      <c r="L145" s="55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</row>
    <row r="146" s="2" customFormat="1" ht="12" customHeight="1">
      <c r="A146" s="38"/>
      <c r="B146" s="39"/>
      <c r="C146" s="32" t="s">
        <v>20</v>
      </c>
      <c r="D146" s="38"/>
      <c r="E146" s="38"/>
      <c r="F146" s="27" t="str">
        <f>F10</f>
        <v xml:space="preserve"> </v>
      </c>
      <c r="G146" s="38"/>
      <c r="H146" s="38"/>
      <c r="I146" s="32" t="s">
        <v>22</v>
      </c>
      <c r="J146" s="69" t="str">
        <f>IF(J10="","",J10)</f>
        <v>2. 4. 2024</v>
      </c>
      <c r="K146" s="38"/>
      <c r="L146" s="55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</row>
    <row r="147" s="2" customFormat="1" ht="6.96" customHeight="1">
      <c r="A147" s="38"/>
      <c r="B147" s="39"/>
      <c r="C147" s="38"/>
      <c r="D147" s="38"/>
      <c r="E147" s="38"/>
      <c r="F147" s="38"/>
      <c r="G147" s="38"/>
      <c r="H147" s="38"/>
      <c r="I147" s="38"/>
      <c r="J147" s="38"/>
      <c r="K147" s="38"/>
      <c r="L147" s="55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</row>
    <row r="148" s="2" customFormat="1" ht="15.15" customHeight="1">
      <c r="A148" s="38"/>
      <c r="B148" s="39"/>
      <c r="C148" s="32" t="s">
        <v>24</v>
      </c>
      <c r="D148" s="38"/>
      <c r="E148" s="38"/>
      <c r="F148" s="27" t="str">
        <f>E13</f>
        <v>Městská část Praha 20</v>
      </c>
      <c r="G148" s="38"/>
      <c r="H148" s="38"/>
      <c r="I148" s="32" t="s">
        <v>31</v>
      </c>
      <c r="J148" s="36" t="str">
        <f>E19</f>
        <v>RIPS projekt s.r.o.</v>
      </c>
      <c r="K148" s="38"/>
      <c r="L148" s="55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</row>
    <row r="149" s="2" customFormat="1" ht="15.15" customHeight="1">
      <c r="A149" s="38"/>
      <c r="B149" s="39"/>
      <c r="C149" s="32" t="s">
        <v>29</v>
      </c>
      <c r="D149" s="38"/>
      <c r="E149" s="38"/>
      <c r="F149" s="27" t="str">
        <f>IF(E16="","",E16)</f>
        <v>Vyplň údaj</v>
      </c>
      <c r="G149" s="38"/>
      <c r="H149" s="38"/>
      <c r="I149" s="32" t="s">
        <v>35</v>
      </c>
      <c r="J149" s="36" t="str">
        <f>E22</f>
        <v>RIPS projekt s.r.o.</v>
      </c>
      <c r="K149" s="38"/>
      <c r="L149" s="55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</row>
    <row r="150" s="2" customFormat="1" ht="10.32" customHeight="1">
      <c r="A150" s="38"/>
      <c r="B150" s="39"/>
      <c r="C150" s="38"/>
      <c r="D150" s="38"/>
      <c r="E150" s="38"/>
      <c r="F150" s="38"/>
      <c r="G150" s="38"/>
      <c r="H150" s="38"/>
      <c r="I150" s="38"/>
      <c r="J150" s="38"/>
      <c r="K150" s="38"/>
      <c r="L150" s="55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</row>
    <row r="151" s="11" customFormat="1" ht="29.28" customHeight="1">
      <c r="A151" s="158"/>
      <c r="B151" s="159"/>
      <c r="C151" s="160" t="s">
        <v>134</v>
      </c>
      <c r="D151" s="161" t="s">
        <v>62</v>
      </c>
      <c r="E151" s="161" t="s">
        <v>58</v>
      </c>
      <c r="F151" s="161" t="s">
        <v>59</v>
      </c>
      <c r="G151" s="161" t="s">
        <v>135</v>
      </c>
      <c r="H151" s="161" t="s">
        <v>136</v>
      </c>
      <c r="I151" s="161" t="s">
        <v>137</v>
      </c>
      <c r="J151" s="161" t="s">
        <v>90</v>
      </c>
      <c r="K151" s="162" t="s">
        <v>138</v>
      </c>
      <c r="L151" s="163"/>
      <c r="M151" s="86" t="s">
        <v>1</v>
      </c>
      <c r="N151" s="87" t="s">
        <v>41</v>
      </c>
      <c r="O151" s="87" t="s">
        <v>139</v>
      </c>
      <c r="P151" s="87" t="s">
        <v>140</v>
      </c>
      <c r="Q151" s="87" t="s">
        <v>141</v>
      </c>
      <c r="R151" s="87" t="s">
        <v>142</v>
      </c>
      <c r="S151" s="87" t="s">
        <v>143</v>
      </c>
      <c r="T151" s="88" t="s">
        <v>144</v>
      </c>
      <c r="U151" s="158"/>
      <c r="V151" s="158"/>
      <c r="W151" s="158"/>
      <c r="X151" s="158"/>
      <c r="Y151" s="158"/>
      <c r="Z151" s="158"/>
      <c r="AA151" s="158"/>
      <c r="AB151" s="158"/>
      <c r="AC151" s="158"/>
      <c r="AD151" s="158"/>
      <c r="AE151" s="158"/>
    </row>
    <row r="152" s="2" customFormat="1" ht="22.8" customHeight="1">
      <c r="A152" s="38"/>
      <c r="B152" s="39"/>
      <c r="C152" s="93" t="s">
        <v>145</v>
      </c>
      <c r="D152" s="38"/>
      <c r="E152" s="38"/>
      <c r="F152" s="38"/>
      <c r="G152" s="38"/>
      <c r="H152" s="38"/>
      <c r="I152" s="38"/>
      <c r="J152" s="164">
        <f>BK152</f>
        <v>0</v>
      </c>
      <c r="K152" s="38"/>
      <c r="L152" s="39"/>
      <c r="M152" s="89"/>
      <c r="N152" s="73"/>
      <c r="O152" s="90"/>
      <c r="P152" s="165">
        <f>P153+P348+P492+P496</f>
        <v>0</v>
      </c>
      <c r="Q152" s="90"/>
      <c r="R152" s="165">
        <f>R153+R348+R492+R496</f>
        <v>34.663482789999996</v>
      </c>
      <c r="S152" s="90"/>
      <c r="T152" s="166">
        <f>T153+T348+T492+T496</f>
        <v>19.203143239999999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9" t="s">
        <v>76</v>
      </c>
      <c r="AU152" s="19" t="s">
        <v>92</v>
      </c>
      <c r="BK152" s="167">
        <f>BK153+BK348+BK492+BK496</f>
        <v>0</v>
      </c>
    </row>
    <row r="153" s="12" customFormat="1" ht="25.92" customHeight="1">
      <c r="A153" s="12"/>
      <c r="B153" s="168"/>
      <c r="C153" s="12"/>
      <c r="D153" s="169" t="s">
        <v>76</v>
      </c>
      <c r="E153" s="170" t="s">
        <v>146</v>
      </c>
      <c r="F153" s="170" t="s">
        <v>147</v>
      </c>
      <c r="G153" s="12"/>
      <c r="H153" s="12"/>
      <c r="I153" s="171"/>
      <c r="J153" s="172">
        <f>BK153</f>
        <v>0</v>
      </c>
      <c r="K153" s="12"/>
      <c r="L153" s="168"/>
      <c r="M153" s="173"/>
      <c r="N153" s="174"/>
      <c r="O153" s="174"/>
      <c r="P153" s="175">
        <f>P154+P185+P192+P214+P230+P306+P339+P346</f>
        <v>0</v>
      </c>
      <c r="Q153" s="174"/>
      <c r="R153" s="175">
        <f>R154+R185+R192+R214+R230+R306+R339+R346</f>
        <v>33.118053739999993</v>
      </c>
      <c r="S153" s="174"/>
      <c r="T153" s="176">
        <f>T154+T185+T192+T214+T230+T306+T339+T346</f>
        <v>18.986839759999999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69" t="s">
        <v>82</v>
      </c>
      <c r="AT153" s="177" t="s">
        <v>76</v>
      </c>
      <c r="AU153" s="177" t="s">
        <v>77</v>
      </c>
      <c r="AY153" s="169" t="s">
        <v>148</v>
      </c>
      <c r="BK153" s="178">
        <f>BK154+BK185+BK192+BK214+BK230+BK306+BK339+BK346</f>
        <v>0</v>
      </c>
    </row>
    <row r="154" s="12" customFormat="1" ht="22.8" customHeight="1">
      <c r="A154" s="12"/>
      <c r="B154" s="168"/>
      <c r="C154" s="12"/>
      <c r="D154" s="169" t="s">
        <v>76</v>
      </c>
      <c r="E154" s="179" t="s">
        <v>82</v>
      </c>
      <c r="F154" s="179" t="s">
        <v>149</v>
      </c>
      <c r="G154" s="12"/>
      <c r="H154" s="12"/>
      <c r="I154" s="171"/>
      <c r="J154" s="180">
        <f>BK154</f>
        <v>0</v>
      </c>
      <c r="K154" s="12"/>
      <c r="L154" s="168"/>
      <c r="M154" s="173"/>
      <c r="N154" s="174"/>
      <c r="O154" s="174"/>
      <c r="P154" s="175">
        <f>SUM(P155:P184)</f>
        <v>0</v>
      </c>
      <c r="Q154" s="174"/>
      <c r="R154" s="175">
        <f>SUM(R155:R184)</f>
        <v>0</v>
      </c>
      <c r="S154" s="174"/>
      <c r="T154" s="176">
        <f>SUM(T155:T184)</f>
        <v>9.1071859999999987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69" t="s">
        <v>82</v>
      </c>
      <c r="AT154" s="177" t="s">
        <v>76</v>
      </c>
      <c r="AU154" s="177" t="s">
        <v>82</v>
      </c>
      <c r="AY154" s="169" t="s">
        <v>148</v>
      </c>
      <c r="BK154" s="178">
        <f>SUM(BK155:BK184)</f>
        <v>0</v>
      </c>
    </row>
    <row r="155" s="2" customFormat="1" ht="24.15" customHeight="1">
      <c r="A155" s="38"/>
      <c r="B155" s="146"/>
      <c r="C155" s="181" t="s">
        <v>82</v>
      </c>
      <c r="D155" s="181" t="s">
        <v>150</v>
      </c>
      <c r="E155" s="182" t="s">
        <v>151</v>
      </c>
      <c r="F155" s="183" t="s">
        <v>152</v>
      </c>
      <c r="G155" s="184" t="s">
        <v>153</v>
      </c>
      <c r="H155" s="185">
        <v>17.463000000000001</v>
      </c>
      <c r="I155" s="186"/>
      <c r="J155" s="187">
        <f>ROUND(I155*H155,2)</f>
        <v>0</v>
      </c>
      <c r="K155" s="183" t="s">
        <v>154</v>
      </c>
      <c r="L155" s="39"/>
      <c r="M155" s="188" t="s">
        <v>1</v>
      </c>
      <c r="N155" s="189" t="s">
        <v>42</v>
      </c>
      <c r="O155" s="77"/>
      <c r="P155" s="190">
        <f>O155*H155</f>
        <v>0</v>
      </c>
      <c r="Q155" s="190">
        <v>0</v>
      </c>
      <c r="R155" s="190">
        <f>Q155*H155</f>
        <v>0</v>
      </c>
      <c r="S155" s="190">
        <v>0.28999999999999998</v>
      </c>
      <c r="T155" s="191">
        <f>S155*H155</f>
        <v>5.0642699999999996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192" t="s">
        <v>155</v>
      </c>
      <c r="AT155" s="192" t="s">
        <v>150</v>
      </c>
      <c r="AU155" s="192" t="s">
        <v>84</v>
      </c>
      <c r="AY155" s="19" t="s">
        <v>148</v>
      </c>
      <c r="BE155" s="193">
        <f>IF(N155="základní",J155,0)</f>
        <v>0</v>
      </c>
      <c r="BF155" s="193">
        <f>IF(N155="snížená",J155,0)</f>
        <v>0</v>
      </c>
      <c r="BG155" s="193">
        <f>IF(N155="zákl. přenesená",J155,0)</f>
        <v>0</v>
      </c>
      <c r="BH155" s="193">
        <f>IF(N155="sníž. přenesená",J155,0)</f>
        <v>0</v>
      </c>
      <c r="BI155" s="193">
        <f>IF(N155="nulová",J155,0)</f>
        <v>0</v>
      </c>
      <c r="BJ155" s="19" t="s">
        <v>82</v>
      </c>
      <c r="BK155" s="193">
        <f>ROUND(I155*H155,2)</f>
        <v>0</v>
      </c>
      <c r="BL155" s="19" t="s">
        <v>155</v>
      </c>
      <c r="BM155" s="192" t="s">
        <v>156</v>
      </c>
    </row>
    <row r="156" s="13" customFormat="1">
      <c r="A156" s="13"/>
      <c r="B156" s="194"/>
      <c r="C156" s="13"/>
      <c r="D156" s="195" t="s">
        <v>157</v>
      </c>
      <c r="E156" s="196" t="s">
        <v>1</v>
      </c>
      <c r="F156" s="197" t="s">
        <v>158</v>
      </c>
      <c r="G156" s="13"/>
      <c r="H156" s="198">
        <v>17.463000000000001</v>
      </c>
      <c r="I156" s="199"/>
      <c r="J156" s="13"/>
      <c r="K156" s="13"/>
      <c r="L156" s="194"/>
      <c r="M156" s="200"/>
      <c r="N156" s="201"/>
      <c r="O156" s="201"/>
      <c r="P156" s="201"/>
      <c r="Q156" s="201"/>
      <c r="R156" s="201"/>
      <c r="S156" s="201"/>
      <c r="T156" s="202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196" t="s">
        <v>157</v>
      </c>
      <c r="AU156" s="196" t="s">
        <v>84</v>
      </c>
      <c r="AV156" s="13" t="s">
        <v>84</v>
      </c>
      <c r="AW156" s="13" t="s">
        <v>34</v>
      </c>
      <c r="AX156" s="13" t="s">
        <v>82</v>
      </c>
      <c r="AY156" s="196" t="s">
        <v>148</v>
      </c>
    </row>
    <row r="157" s="2" customFormat="1" ht="24.15" customHeight="1">
      <c r="A157" s="38"/>
      <c r="B157" s="146"/>
      <c r="C157" s="181" t="s">
        <v>84</v>
      </c>
      <c r="D157" s="181" t="s">
        <v>150</v>
      </c>
      <c r="E157" s="182" t="s">
        <v>159</v>
      </c>
      <c r="F157" s="183" t="s">
        <v>160</v>
      </c>
      <c r="G157" s="184" t="s">
        <v>153</v>
      </c>
      <c r="H157" s="185">
        <v>8.7319999999999993</v>
      </c>
      <c r="I157" s="186"/>
      <c r="J157" s="187">
        <f>ROUND(I157*H157,2)</f>
        <v>0</v>
      </c>
      <c r="K157" s="183" t="s">
        <v>154</v>
      </c>
      <c r="L157" s="39"/>
      <c r="M157" s="188" t="s">
        <v>1</v>
      </c>
      <c r="N157" s="189" t="s">
        <v>42</v>
      </c>
      <c r="O157" s="77"/>
      <c r="P157" s="190">
        <f>O157*H157</f>
        <v>0</v>
      </c>
      <c r="Q157" s="190">
        <v>0</v>
      </c>
      <c r="R157" s="190">
        <f>Q157*H157</f>
        <v>0</v>
      </c>
      <c r="S157" s="190">
        <v>0.24299999999999999</v>
      </c>
      <c r="T157" s="191">
        <f>S157*H157</f>
        <v>2.1218759999999999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192" t="s">
        <v>155</v>
      </c>
      <c r="AT157" s="192" t="s">
        <v>150</v>
      </c>
      <c r="AU157" s="192" t="s">
        <v>84</v>
      </c>
      <c r="AY157" s="19" t="s">
        <v>148</v>
      </c>
      <c r="BE157" s="193">
        <f>IF(N157="základní",J157,0)</f>
        <v>0</v>
      </c>
      <c r="BF157" s="193">
        <f>IF(N157="snížená",J157,0)</f>
        <v>0</v>
      </c>
      <c r="BG157" s="193">
        <f>IF(N157="zákl. přenesená",J157,0)</f>
        <v>0</v>
      </c>
      <c r="BH157" s="193">
        <f>IF(N157="sníž. přenesená",J157,0)</f>
        <v>0</v>
      </c>
      <c r="BI157" s="193">
        <f>IF(N157="nulová",J157,0)</f>
        <v>0</v>
      </c>
      <c r="BJ157" s="19" t="s">
        <v>82</v>
      </c>
      <c r="BK157" s="193">
        <f>ROUND(I157*H157,2)</f>
        <v>0</v>
      </c>
      <c r="BL157" s="19" t="s">
        <v>155</v>
      </c>
      <c r="BM157" s="192" t="s">
        <v>161</v>
      </c>
    </row>
    <row r="158" s="14" customFormat="1">
      <c r="A158" s="14"/>
      <c r="B158" s="203"/>
      <c r="C158" s="14"/>
      <c r="D158" s="195" t="s">
        <v>157</v>
      </c>
      <c r="E158" s="204" t="s">
        <v>1</v>
      </c>
      <c r="F158" s="205" t="s">
        <v>162</v>
      </c>
      <c r="G158" s="14"/>
      <c r="H158" s="204" t="s">
        <v>1</v>
      </c>
      <c r="I158" s="206"/>
      <c r="J158" s="14"/>
      <c r="K158" s="14"/>
      <c r="L158" s="203"/>
      <c r="M158" s="207"/>
      <c r="N158" s="208"/>
      <c r="O158" s="208"/>
      <c r="P158" s="208"/>
      <c r="Q158" s="208"/>
      <c r="R158" s="208"/>
      <c r="S158" s="208"/>
      <c r="T158" s="209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04" t="s">
        <v>157</v>
      </c>
      <c r="AU158" s="204" t="s">
        <v>84</v>
      </c>
      <c r="AV158" s="14" t="s">
        <v>82</v>
      </c>
      <c r="AW158" s="14" t="s">
        <v>34</v>
      </c>
      <c r="AX158" s="14" t="s">
        <v>77</v>
      </c>
      <c r="AY158" s="204" t="s">
        <v>148</v>
      </c>
    </row>
    <row r="159" s="13" customFormat="1">
      <c r="A159" s="13"/>
      <c r="B159" s="194"/>
      <c r="C159" s="13"/>
      <c r="D159" s="195" t="s">
        <v>157</v>
      </c>
      <c r="E159" s="196" t="s">
        <v>1</v>
      </c>
      <c r="F159" s="197" t="s">
        <v>158</v>
      </c>
      <c r="G159" s="13"/>
      <c r="H159" s="198">
        <v>17.463000000000001</v>
      </c>
      <c r="I159" s="199"/>
      <c r="J159" s="13"/>
      <c r="K159" s="13"/>
      <c r="L159" s="194"/>
      <c r="M159" s="200"/>
      <c r="N159" s="201"/>
      <c r="O159" s="201"/>
      <c r="P159" s="201"/>
      <c r="Q159" s="201"/>
      <c r="R159" s="201"/>
      <c r="S159" s="201"/>
      <c r="T159" s="20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96" t="s">
        <v>157</v>
      </c>
      <c r="AU159" s="196" t="s">
        <v>84</v>
      </c>
      <c r="AV159" s="13" t="s">
        <v>84</v>
      </c>
      <c r="AW159" s="13" t="s">
        <v>34</v>
      </c>
      <c r="AX159" s="13" t="s">
        <v>82</v>
      </c>
      <c r="AY159" s="196" t="s">
        <v>148</v>
      </c>
    </row>
    <row r="160" s="13" customFormat="1">
      <c r="A160" s="13"/>
      <c r="B160" s="194"/>
      <c r="C160" s="13"/>
      <c r="D160" s="195" t="s">
        <v>157</v>
      </c>
      <c r="E160" s="13"/>
      <c r="F160" s="197" t="s">
        <v>163</v>
      </c>
      <c r="G160" s="13"/>
      <c r="H160" s="198">
        <v>8.7319999999999993</v>
      </c>
      <c r="I160" s="199"/>
      <c r="J160" s="13"/>
      <c r="K160" s="13"/>
      <c r="L160" s="194"/>
      <c r="M160" s="200"/>
      <c r="N160" s="201"/>
      <c r="O160" s="201"/>
      <c r="P160" s="201"/>
      <c r="Q160" s="201"/>
      <c r="R160" s="201"/>
      <c r="S160" s="201"/>
      <c r="T160" s="20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96" t="s">
        <v>157</v>
      </c>
      <c r="AU160" s="196" t="s">
        <v>84</v>
      </c>
      <c r="AV160" s="13" t="s">
        <v>84</v>
      </c>
      <c r="AW160" s="13" t="s">
        <v>3</v>
      </c>
      <c r="AX160" s="13" t="s">
        <v>82</v>
      </c>
      <c r="AY160" s="196" t="s">
        <v>148</v>
      </c>
    </row>
    <row r="161" s="2" customFormat="1" ht="24.15" customHeight="1">
      <c r="A161" s="38"/>
      <c r="B161" s="146"/>
      <c r="C161" s="181" t="s">
        <v>164</v>
      </c>
      <c r="D161" s="181" t="s">
        <v>150</v>
      </c>
      <c r="E161" s="182" t="s">
        <v>165</v>
      </c>
      <c r="F161" s="183" t="s">
        <v>166</v>
      </c>
      <c r="G161" s="184" t="s">
        <v>153</v>
      </c>
      <c r="H161" s="185">
        <v>8.7319999999999993</v>
      </c>
      <c r="I161" s="186"/>
      <c r="J161" s="187">
        <f>ROUND(I161*H161,2)</f>
        <v>0</v>
      </c>
      <c r="K161" s="183" t="s">
        <v>154</v>
      </c>
      <c r="L161" s="39"/>
      <c r="M161" s="188" t="s">
        <v>1</v>
      </c>
      <c r="N161" s="189" t="s">
        <v>42</v>
      </c>
      <c r="O161" s="77"/>
      <c r="P161" s="190">
        <f>O161*H161</f>
        <v>0</v>
      </c>
      <c r="Q161" s="190">
        <v>0</v>
      </c>
      <c r="R161" s="190">
        <f>Q161*H161</f>
        <v>0</v>
      </c>
      <c r="S161" s="190">
        <v>0.22</v>
      </c>
      <c r="T161" s="191">
        <f>S161*H161</f>
        <v>1.9210399999999999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192" t="s">
        <v>155</v>
      </c>
      <c r="AT161" s="192" t="s">
        <v>150</v>
      </c>
      <c r="AU161" s="192" t="s">
        <v>84</v>
      </c>
      <c r="AY161" s="19" t="s">
        <v>148</v>
      </c>
      <c r="BE161" s="193">
        <f>IF(N161="základní",J161,0)</f>
        <v>0</v>
      </c>
      <c r="BF161" s="193">
        <f>IF(N161="snížená",J161,0)</f>
        <v>0</v>
      </c>
      <c r="BG161" s="193">
        <f>IF(N161="zákl. přenesená",J161,0)</f>
        <v>0</v>
      </c>
      <c r="BH161" s="193">
        <f>IF(N161="sníž. přenesená",J161,0)</f>
        <v>0</v>
      </c>
      <c r="BI161" s="193">
        <f>IF(N161="nulová",J161,0)</f>
        <v>0</v>
      </c>
      <c r="BJ161" s="19" t="s">
        <v>82</v>
      </c>
      <c r="BK161" s="193">
        <f>ROUND(I161*H161,2)</f>
        <v>0</v>
      </c>
      <c r="BL161" s="19" t="s">
        <v>155</v>
      </c>
      <c r="BM161" s="192" t="s">
        <v>167</v>
      </c>
    </row>
    <row r="162" s="14" customFormat="1">
      <c r="A162" s="14"/>
      <c r="B162" s="203"/>
      <c r="C162" s="14"/>
      <c r="D162" s="195" t="s">
        <v>157</v>
      </c>
      <c r="E162" s="204" t="s">
        <v>1</v>
      </c>
      <c r="F162" s="205" t="s">
        <v>168</v>
      </c>
      <c r="G162" s="14"/>
      <c r="H162" s="204" t="s">
        <v>1</v>
      </c>
      <c r="I162" s="206"/>
      <c r="J162" s="14"/>
      <c r="K162" s="14"/>
      <c r="L162" s="203"/>
      <c r="M162" s="207"/>
      <c r="N162" s="208"/>
      <c r="O162" s="208"/>
      <c r="P162" s="208"/>
      <c r="Q162" s="208"/>
      <c r="R162" s="208"/>
      <c r="S162" s="208"/>
      <c r="T162" s="209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04" t="s">
        <v>157</v>
      </c>
      <c r="AU162" s="204" t="s">
        <v>84</v>
      </c>
      <c r="AV162" s="14" t="s">
        <v>82</v>
      </c>
      <c r="AW162" s="14" t="s">
        <v>34</v>
      </c>
      <c r="AX162" s="14" t="s">
        <v>77</v>
      </c>
      <c r="AY162" s="204" t="s">
        <v>148</v>
      </c>
    </row>
    <row r="163" s="13" customFormat="1">
      <c r="A163" s="13"/>
      <c r="B163" s="194"/>
      <c r="C163" s="13"/>
      <c r="D163" s="195" t="s">
        <v>157</v>
      </c>
      <c r="E163" s="196" t="s">
        <v>1</v>
      </c>
      <c r="F163" s="197" t="s">
        <v>158</v>
      </c>
      <c r="G163" s="13"/>
      <c r="H163" s="198">
        <v>17.463000000000001</v>
      </c>
      <c r="I163" s="199"/>
      <c r="J163" s="13"/>
      <c r="K163" s="13"/>
      <c r="L163" s="194"/>
      <c r="M163" s="200"/>
      <c r="N163" s="201"/>
      <c r="O163" s="201"/>
      <c r="P163" s="201"/>
      <c r="Q163" s="201"/>
      <c r="R163" s="201"/>
      <c r="S163" s="201"/>
      <c r="T163" s="202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96" t="s">
        <v>157</v>
      </c>
      <c r="AU163" s="196" t="s">
        <v>84</v>
      </c>
      <c r="AV163" s="13" t="s">
        <v>84</v>
      </c>
      <c r="AW163" s="13" t="s">
        <v>34</v>
      </c>
      <c r="AX163" s="13" t="s">
        <v>82</v>
      </c>
      <c r="AY163" s="196" t="s">
        <v>148</v>
      </c>
    </row>
    <row r="164" s="13" customFormat="1">
      <c r="A164" s="13"/>
      <c r="B164" s="194"/>
      <c r="C164" s="13"/>
      <c r="D164" s="195" t="s">
        <v>157</v>
      </c>
      <c r="E164" s="13"/>
      <c r="F164" s="197" t="s">
        <v>163</v>
      </c>
      <c r="G164" s="13"/>
      <c r="H164" s="198">
        <v>8.7319999999999993</v>
      </c>
      <c r="I164" s="199"/>
      <c r="J164" s="13"/>
      <c r="K164" s="13"/>
      <c r="L164" s="194"/>
      <c r="M164" s="200"/>
      <c r="N164" s="201"/>
      <c r="O164" s="201"/>
      <c r="P164" s="201"/>
      <c r="Q164" s="201"/>
      <c r="R164" s="201"/>
      <c r="S164" s="201"/>
      <c r="T164" s="202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96" t="s">
        <v>157</v>
      </c>
      <c r="AU164" s="196" t="s">
        <v>84</v>
      </c>
      <c r="AV164" s="13" t="s">
        <v>84</v>
      </c>
      <c r="AW164" s="13" t="s">
        <v>3</v>
      </c>
      <c r="AX164" s="13" t="s">
        <v>82</v>
      </c>
      <c r="AY164" s="196" t="s">
        <v>148</v>
      </c>
    </row>
    <row r="165" s="2" customFormat="1" ht="33" customHeight="1">
      <c r="A165" s="38"/>
      <c r="B165" s="146"/>
      <c r="C165" s="181" t="s">
        <v>155</v>
      </c>
      <c r="D165" s="181" t="s">
        <v>150</v>
      </c>
      <c r="E165" s="182" t="s">
        <v>169</v>
      </c>
      <c r="F165" s="183" t="s">
        <v>170</v>
      </c>
      <c r="G165" s="184" t="s">
        <v>171</v>
      </c>
      <c r="H165" s="185">
        <v>1.315</v>
      </c>
      <c r="I165" s="186"/>
      <c r="J165" s="187">
        <f>ROUND(I165*H165,2)</f>
        <v>0</v>
      </c>
      <c r="K165" s="183" t="s">
        <v>154</v>
      </c>
      <c r="L165" s="39"/>
      <c r="M165" s="188" t="s">
        <v>1</v>
      </c>
      <c r="N165" s="189" t="s">
        <v>42</v>
      </c>
      <c r="O165" s="77"/>
      <c r="P165" s="190">
        <f>O165*H165</f>
        <v>0</v>
      </c>
      <c r="Q165" s="190">
        <v>0</v>
      </c>
      <c r="R165" s="190">
        <f>Q165*H165</f>
        <v>0</v>
      </c>
      <c r="S165" s="190">
        <v>0</v>
      </c>
      <c r="T165" s="191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192" t="s">
        <v>155</v>
      </c>
      <c r="AT165" s="192" t="s">
        <v>150</v>
      </c>
      <c r="AU165" s="192" t="s">
        <v>84</v>
      </c>
      <c r="AY165" s="19" t="s">
        <v>148</v>
      </c>
      <c r="BE165" s="193">
        <f>IF(N165="základní",J165,0)</f>
        <v>0</v>
      </c>
      <c r="BF165" s="193">
        <f>IF(N165="snížená",J165,0)</f>
        <v>0</v>
      </c>
      <c r="BG165" s="193">
        <f>IF(N165="zákl. přenesená",J165,0)</f>
        <v>0</v>
      </c>
      <c r="BH165" s="193">
        <f>IF(N165="sníž. přenesená",J165,0)</f>
        <v>0</v>
      </c>
      <c r="BI165" s="193">
        <f>IF(N165="nulová",J165,0)</f>
        <v>0</v>
      </c>
      <c r="BJ165" s="19" t="s">
        <v>82</v>
      </c>
      <c r="BK165" s="193">
        <f>ROUND(I165*H165,2)</f>
        <v>0</v>
      </c>
      <c r="BL165" s="19" t="s">
        <v>155</v>
      </c>
      <c r="BM165" s="192" t="s">
        <v>172</v>
      </c>
    </row>
    <row r="166" s="13" customFormat="1">
      <c r="A166" s="13"/>
      <c r="B166" s="194"/>
      <c r="C166" s="13"/>
      <c r="D166" s="195" t="s">
        <v>157</v>
      </c>
      <c r="E166" s="196" t="s">
        <v>1</v>
      </c>
      <c r="F166" s="197" t="s">
        <v>173</v>
      </c>
      <c r="G166" s="13"/>
      <c r="H166" s="198">
        <v>1.315</v>
      </c>
      <c r="I166" s="199"/>
      <c r="J166" s="13"/>
      <c r="K166" s="13"/>
      <c r="L166" s="194"/>
      <c r="M166" s="200"/>
      <c r="N166" s="201"/>
      <c r="O166" s="201"/>
      <c r="P166" s="201"/>
      <c r="Q166" s="201"/>
      <c r="R166" s="201"/>
      <c r="S166" s="201"/>
      <c r="T166" s="202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196" t="s">
        <v>157</v>
      </c>
      <c r="AU166" s="196" t="s">
        <v>84</v>
      </c>
      <c r="AV166" s="13" t="s">
        <v>84</v>
      </c>
      <c r="AW166" s="13" t="s">
        <v>34</v>
      </c>
      <c r="AX166" s="13" t="s">
        <v>82</v>
      </c>
      <c r="AY166" s="196" t="s">
        <v>148</v>
      </c>
    </row>
    <row r="167" s="2" customFormat="1" ht="33" customHeight="1">
      <c r="A167" s="38"/>
      <c r="B167" s="146"/>
      <c r="C167" s="181" t="s">
        <v>174</v>
      </c>
      <c r="D167" s="181" t="s">
        <v>150</v>
      </c>
      <c r="E167" s="182" t="s">
        <v>175</v>
      </c>
      <c r="F167" s="183" t="s">
        <v>176</v>
      </c>
      <c r="G167" s="184" t="s">
        <v>171</v>
      </c>
      <c r="H167" s="185">
        <v>9.7080000000000002</v>
      </c>
      <c r="I167" s="186"/>
      <c r="J167" s="187">
        <f>ROUND(I167*H167,2)</f>
        <v>0</v>
      </c>
      <c r="K167" s="183" t="s">
        <v>154</v>
      </c>
      <c r="L167" s="39"/>
      <c r="M167" s="188" t="s">
        <v>1</v>
      </c>
      <c r="N167" s="189" t="s">
        <v>42</v>
      </c>
      <c r="O167" s="77"/>
      <c r="P167" s="190">
        <f>O167*H167</f>
        <v>0</v>
      </c>
      <c r="Q167" s="190">
        <v>0</v>
      </c>
      <c r="R167" s="190">
        <f>Q167*H167</f>
        <v>0</v>
      </c>
      <c r="S167" s="190">
        <v>0</v>
      </c>
      <c r="T167" s="191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192" t="s">
        <v>155</v>
      </c>
      <c r="AT167" s="192" t="s">
        <v>150</v>
      </c>
      <c r="AU167" s="192" t="s">
        <v>84</v>
      </c>
      <c r="AY167" s="19" t="s">
        <v>148</v>
      </c>
      <c r="BE167" s="193">
        <f>IF(N167="základní",J167,0)</f>
        <v>0</v>
      </c>
      <c r="BF167" s="193">
        <f>IF(N167="snížená",J167,0)</f>
        <v>0</v>
      </c>
      <c r="BG167" s="193">
        <f>IF(N167="zákl. přenesená",J167,0)</f>
        <v>0</v>
      </c>
      <c r="BH167" s="193">
        <f>IF(N167="sníž. přenesená",J167,0)</f>
        <v>0</v>
      </c>
      <c r="BI167" s="193">
        <f>IF(N167="nulová",J167,0)</f>
        <v>0</v>
      </c>
      <c r="BJ167" s="19" t="s">
        <v>82</v>
      </c>
      <c r="BK167" s="193">
        <f>ROUND(I167*H167,2)</f>
        <v>0</v>
      </c>
      <c r="BL167" s="19" t="s">
        <v>155</v>
      </c>
      <c r="BM167" s="192" t="s">
        <v>177</v>
      </c>
    </row>
    <row r="168" s="13" customFormat="1">
      <c r="A168" s="13"/>
      <c r="B168" s="194"/>
      <c r="C168" s="13"/>
      <c r="D168" s="195" t="s">
        <v>157</v>
      </c>
      <c r="E168" s="196" t="s">
        <v>1</v>
      </c>
      <c r="F168" s="197" t="s">
        <v>178</v>
      </c>
      <c r="G168" s="13"/>
      <c r="H168" s="198">
        <v>9.7080000000000002</v>
      </c>
      <c r="I168" s="199"/>
      <c r="J168" s="13"/>
      <c r="K168" s="13"/>
      <c r="L168" s="194"/>
      <c r="M168" s="200"/>
      <c r="N168" s="201"/>
      <c r="O168" s="201"/>
      <c r="P168" s="201"/>
      <c r="Q168" s="201"/>
      <c r="R168" s="201"/>
      <c r="S168" s="201"/>
      <c r="T168" s="202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96" t="s">
        <v>157</v>
      </c>
      <c r="AU168" s="196" t="s">
        <v>84</v>
      </c>
      <c r="AV168" s="13" t="s">
        <v>84</v>
      </c>
      <c r="AW168" s="13" t="s">
        <v>34</v>
      </c>
      <c r="AX168" s="13" t="s">
        <v>82</v>
      </c>
      <c r="AY168" s="196" t="s">
        <v>148</v>
      </c>
    </row>
    <row r="169" s="2" customFormat="1" ht="37.8" customHeight="1">
      <c r="A169" s="38"/>
      <c r="B169" s="146"/>
      <c r="C169" s="181" t="s">
        <v>179</v>
      </c>
      <c r="D169" s="181" t="s">
        <v>150</v>
      </c>
      <c r="E169" s="182" t="s">
        <v>180</v>
      </c>
      <c r="F169" s="183" t="s">
        <v>181</v>
      </c>
      <c r="G169" s="184" t="s">
        <v>171</v>
      </c>
      <c r="H169" s="185">
        <v>6.5510000000000002</v>
      </c>
      <c r="I169" s="186"/>
      <c r="J169" s="187">
        <f>ROUND(I169*H169,2)</f>
        <v>0</v>
      </c>
      <c r="K169" s="183" t="s">
        <v>154</v>
      </c>
      <c r="L169" s="39"/>
      <c r="M169" s="188" t="s">
        <v>1</v>
      </c>
      <c r="N169" s="189" t="s">
        <v>42</v>
      </c>
      <c r="O169" s="77"/>
      <c r="P169" s="190">
        <f>O169*H169</f>
        <v>0</v>
      </c>
      <c r="Q169" s="190">
        <v>0</v>
      </c>
      <c r="R169" s="190">
        <f>Q169*H169</f>
        <v>0</v>
      </c>
      <c r="S169" s="190">
        <v>0</v>
      </c>
      <c r="T169" s="191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192" t="s">
        <v>155</v>
      </c>
      <c r="AT169" s="192" t="s">
        <v>150</v>
      </c>
      <c r="AU169" s="192" t="s">
        <v>84</v>
      </c>
      <c r="AY169" s="19" t="s">
        <v>148</v>
      </c>
      <c r="BE169" s="193">
        <f>IF(N169="základní",J169,0)</f>
        <v>0</v>
      </c>
      <c r="BF169" s="193">
        <f>IF(N169="snížená",J169,0)</f>
        <v>0</v>
      </c>
      <c r="BG169" s="193">
        <f>IF(N169="zákl. přenesená",J169,0)</f>
        <v>0</v>
      </c>
      <c r="BH169" s="193">
        <f>IF(N169="sníž. přenesená",J169,0)</f>
        <v>0</v>
      </c>
      <c r="BI169" s="193">
        <f>IF(N169="nulová",J169,0)</f>
        <v>0</v>
      </c>
      <c r="BJ169" s="19" t="s">
        <v>82</v>
      </c>
      <c r="BK169" s="193">
        <f>ROUND(I169*H169,2)</f>
        <v>0</v>
      </c>
      <c r="BL169" s="19" t="s">
        <v>155</v>
      </c>
      <c r="BM169" s="192" t="s">
        <v>182</v>
      </c>
    </row>
    <row r="170" s="13" customFormat="1">
      <c r="A170" s="13"/>
      <c r="B170" s="194"/>
      <c r="C170" s="13"/>
      <c r="D170" s="195" t="s">
        <v>157</v>
      </c>
      <c r="E170" s="196" t="s">
        <v>1</v>
      </c>
      <c r="F170" s="197" t="s">
        <v>183</v>
      </c>
      <c r="G170" s="13"/>
      <c r="H170" s="198">
        <v>1.315</v>
      </c>
      <c r="I170" s="199"/>
      <c r="J170" s="13"/>
      <c r="K170" s="13"/>
      <c r="L170" s="194"/>
      <c r="M170" s="200"/>
      <c r="N170" s="201"/>
      <c r="O170" s="201"/>
      <c r="P170" s="201"/>
      <c r="Q170" s="201"/>
      <c r="R170" s="201"/>
      <c r="S170" s="201"/>
      <c r="T170" s="20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196" t="s">
        <v>157</v>
      </c>
      <c r="AU170" s="196" t="s">
        <v>84</v>
      </c>
      <c r="AV170" s="13" t="s">
        <v>84</v>
      </c>
      <c r="AW170" s="13" t="s">
        <v>34</v>
      </c>
      <c r="AX170" s="13" t="s">
        <v>77</v>
      </c>
      <c r="AY170" s="196" t="s">
        <v>148</v>
      </c>
    </row>
    <row r="171" s="13" customFormat="1">
      <c r="A171" s="13"/>
      <c r="B171" s="194"/>
      <c r="C171" s="13"/>
      <c r="D171" s="195" t="s">
        <v>157</v>
      </c>
      <c r="E171" s="196" t="s">
        <v>1</v>
      </c>
      <c r="F171" s="197" t="s">
        <v>184</v>
      </c>
      <c r="G171" s="13"/>
      <c r="H171" s="198">
        <v>9.7080000000000002</v>
      </c>
      <c r="I171" s="199"/>
      <c r="J171" s="13"/>
      <c r="K171" s="13"/>
      <c r="L171" s="194"/>
      <c r="M171" s="200"/>
      <c r="N171" s="201"/>
      <c r="O171" s="201"/>
      <c r="P171" s="201"/>
      <c r="Q171" s="201"/>
      <c r="R171" s="201"/>
      <c r="S171" s="201"/>
      <c r="T171" s="20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196" t="s">
        <v>157</v>
      </c>
      <c r="AU171" s="196" t="s">
        <v>84</v>
      </c>
      <c r="AV171" s="13" t="s">
        <v>84</v>
      </c>
      <c r="AW171" s="13" t="s">
        <v>34</v>
      </c>
      <c r="AX171" s="13" t="s">
        <v>77</v>
      </c>
      <c r="AY171" s="196" t="s">
        <v>148</v>
      </c>
    </row>
    <row r="172" s="13" customFormat="1">
      <c r="A172" s="13"/>
      <c r="B172" s="194"/>
      <c r="C172" s="13"/>
      <c r="D172" s="195" t="s">
        <v>157</v>
      </c>
      <c r="E172" s="196" t="s">
        <v>1</v>
      </c>
      <c r="F172" s="197" t="s">
        <v>185</v>
      </c>
      <c r="G172" s="13"/>
      <c r="H172" s="198">
        <v>-4.4720000000000004</v>
      </c>
      <c r="I172" s="199"/>
      <c r="J172" s="13"/>
      <c r="K172" s="13"/>
      <c r="L172" s="194"/>
      <c r="M172" s="200"/>
      <c r="N172" s="201"/>
      <c r="O172" s="201"/>
      <c r="P172" s="201"/>
      <c r="Q172" s="201"/>
      <c r="R172" s="201"/>
      <c r="S172" s="201"/>
      <c r="T172" s="20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96" t="s">
        <v>157</v>
      </c>
      <c r="AU172" s="196" t="s">
        <v>84</v>
      </c>
      <c r="AV172" s="13" t="s">
        <v>84</v>
      </c>
      <c r="AW172" s="13" t="s">
        <v>34</v>
      </c>
      <c r="AX172" s="13" t="s">
        <v>77</v>
      </c>
      <c r="AY172" s="196" t="s">
        <v>148</v>
      </c>
    </row>
    <row r="173" s="15" customFormat="1">
      <c r="A173" s="15"/>
      <c r="B173" s="210"/>
      <c r="C173" s="15"/>
      <c r="D173" s="195" t="s">
        <v>157</v>
      </c>
      <c r="E173" s="211" t="s">
        <v>1</v>
      </c>
      <c r="F173" s="212" t="s">
        <v>186</v>
      </c>
      <c r="G173" s="15"/>
      <c r="H173" s="213">
        <v>6.5510000000000002</v>
      </c>
      <c r="I173" s="214"/>
      <c r="J173" s="15"/>
      <c r="K173" s="15"/>
      <c r="L173" s="210"/>
      <c r="M173" s="215"/>
      <c r="N173" s="216"/>
      <c r="O173" s="216"/>
      <c r="P173" s="216"/>
      <c r="Q173" s="216"/>
      <c r="R173" s="216"/>
      <c r="S173" s="216"/>
      <c r="T173" s="217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11" t="s">
        <v>157</v>
      </c>
      <c r="AU173" s="211" t="s">
        <v>84</v>
      </c>
      <c r="AV173" s="15" t="s">
        <v>155</v>
      </c>
      <c r="AW173" s="15" t="s">
        <v>34</v>
      </c>
      <c r="AX173" s="15" t="s">
        <v>82</v>
      </c>
      <c r="AY173" s="211" t="s">
        <v>148</v>
      </c>
    </row>
    <row r="174" s="2" customFormat="1" ht="37.8" customHeight="1">
      <c r="A174" s="38"/>
      <c r="B174" s="146"/>
      <c r="C174" s="181" t="s">
        <v>187</v>
      </c>
      <c r="D174" s="181" t="s">
        <v>150</v>
      </c>
      <c r="E174" s="182" t="s">
        <v>188</v>
      </c>
      <c r="F174" s="183" t="s">
        <v>189</v>
      </c>
      <c r="G174" s="184" t="s">
        <v>171</v>
      </c>
      <c r="H174" s="185">
        <v>98.265000000000001</v>
      </c>
      <c r="I174" s="186"/>
      <c r="J174" s="187">
        <f>ROUND(I174*H174,2)</f>
        <v>0</v>
      </c>
      <c r="K174" s="183" t="s">
        <v>154</v>
      </c>
      <c r="L174" s="39"/>
      <c r="M174" s="188" t="s">
        <v>1</v>
      </c>
      <c r="N174" s="189" t="s">
        <v>42</v>
      </c>
      <c r="O174" s="77"/>
      <c r="P174" s="190">
        <f>O174*H174</f>
        <v>0</v>
      </c>
      <c r="Q174" s="190">
        <v>0</v>
      </c>
      <c r="R174" s="190">
        <f>Q174*H174</f>
        <v>0</v>
      </c>
      <c r="S174" s="190">
        <v>0</v>
      </c>
      <c r="T174" s="191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192" t="s">
        <v>155</v>
      </c>
      <c r="AT174" s="192" t="s">
        <v>150</v>
      </c>
      <c r="AU174" s="192" t="s">
        <v>84</v>
      </c>
      <c r="AY174" s="19" t="s">
        <v>148</v>
      </c>
      <c r="BE174" s="193">
        <f>IF(N174="základní",J174,0)</f>
        <v>0</v>
      </c>
      <c r="BF174" s="193">
        <f>IF(N174="snížená",J174,0)</f>
        <v>0</v>
      </c>
      <c r="BG174" s="193">
        <f>IF(N174="zákl. přenesená",J174,0)</f>
        <v>0</v>
      </c>
      <c r="BH174" s="193">
        <f>IF(N174="sníž. přenesená",J174,0)</f>
        <v>0</v>
      </c>
      <c r="BI174" s="193">
        <f>IF(N174="nulová",J174,0)</f>
        <v>0</v>
      </c>
      <c r="BJ174" s="19" t="s">
        <v>82</v>
      </c>
      <c r="BK174" s="193">
        <f>ROUND(I174*H174,2)</f>
        <v>0</v>
      </c>
      <c r="BL174" s="19" t="s">
        <v>155</v>
      </c>
      <c r="BM174" s="192" t="s">
        <v>190</v>
      </c>
    </row>
    <row r="175" s="13" customFormat="1">
      <c r="A175" s="13"/>
      <c r="B175" s="194"/>
      <c r="C175" s="13"/>
      <c r="D175" s="195" t="s">
        <v>157</v>
      </c>
      <c r="E175" s="196" t="s">
        <v>1</v>
      </c>
      <c r="F175" s="197" t="s">
        <v>191</v>
      </c>
      <c r="G175" s="13"/>
      <c r="H175" s="198">
        <v>98.265000000000001</v>
      </c>
      <c r="I175" s="199"/>
      <c r="J175" s="13"/>
      <c r="K175" s="13"/>
      <c r="L175" s="194"/>
      <c r="M175" s="200"/>
      <c r="N175" s="201"/>
      <c r="O175" s="201"/>
      <c r="P175" s="201"/>
      <c r="Q175" s="201"/>
      <c r="R175" s="201"/>
      <c r="S175" s="201"/>
      <c r="T175" s="20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96" t="s">
        <v>157</v>
      </c>
      <c r="AU175" s="196" t="s">
        <v>84</v>
      </c>
      <c r="AV175" s="13" t="s">
        <v>84</v>
      </c>
      <c r="AW175" s="13" t="s">
        <v>34</v>
      </c>
      <c r="AX175" s="13" t="s">
        <v>82</v>
      </c>
      <c r="AY175" s="196" t="s">
        <v>148</v>
      </c>
    </row>
    <row r="176" s="2" customFormat="1" ht="24.15" customHeight="1">
      <c r="A176" s="38"/>
      <c r="B176" s="146"/>
      <c r="C176" s="181" t="s">
        <v>192</v>
      </c>
      <c r="D176" s="181" t="s">
        <v>150</v>
      </c>
      <c r="E176" s="182" t="s">
        <v>193</v>
      </c>
      <c r="F176" s="183" t="s">
        <v>194</v>
      </c>
      <c r="G176" s="184" t="s">
        <v>171</v>
      </c>
      <c r="H176" s="185">
        <v>6.5510000000000002</v>
      </c>
      <c r="I176" s="186"/>
      <c r="J176" s="187">
        <f>ROUND(I176*H176,2)</f>
        <v>0</v>
      </c>
      <c r="K176" s="183" t="s">
        <v>154</v>
      </c>
      <c r="L176" s="39"/>
      <c r="M176" s="188" t="s">
        <v>1</v>
      </c>
      <c r="N176" s="189" t="s">
        <v>42</v>
      </c>
      <c r="O176" s="77"/>
      <c r="P176" s="190">
        <f>O176*H176</f>
        <v>0</v>
      </c>
      <c r="Q176" s="190">
        <v>0</v>
      </c>
      <c r="R176" s="190">
        <f>Q176*H176</f>
        <v>0</v>
      </c>
      <c r="S176" s="190">
        <v>0</v>
      </c>
      <c r="T176" s="191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192" t="s">
        <v>155</v>
      </c>
      <c r="AT176" s="192" t="s">
        <v>150</v>
      </c>
      <c r="AU176" s="192" t="s">
        <v>84</v>
      </c>
      <c r="AY176" s="19" t="s">
        <v>148</v>
      </c>
      <c r="BE176" s="193">
        <f>IF(N176="základní",J176,0)</f>
        <v>0</v>
      </c>
      <c r="BF176" s="193">
        <f>IF(N176="snížená",J176,0)</f>
        <v>0</v>
      </c>
      <c r="BG176" s="193">
        <f>IF(N176="zákl. přenesená",J176,0)</f>
        <v>0</v>
      </c>
      <c r="BH176" s="193">
        <f>IF(N176="sníž. přenesená",J176,0)</f>
        <v>0</v>
      </c>
      <c r="BI176" s="193">
        <f>IF(N176="nulová",J176,0)</f>
        <v>0</v>
      </c>
      <c r="BJ176" s="19" t="s">
        <v>82</v>
      </c>
      <c r="BK176" s="193">
        <f>ROUND(I176*H176,2)</f>
        <v>0</v>
      </c>
      <c r="BL176" s="19" t="s">
        <v>155</v>
      </c>
      <c r="BM176" s="192" t="s">
        <v>195</v>
      </c>
    </row>
    <row r="177" s="2" customFormat="1" ht="24.15" customHeight="1">
      <c r="A177" s="38"/>
      <c r="B177" s="146"/>
      <c r="C177" s="181" t="s">
        <v>196</v>
      </c>
      <c r="D177" s="181" t="s">
        <v>150</v>
      </c>
      <c r="E177" s="182" t="s">
        <v>197</v>
      </c>
      <c r="F177" s="183" t="s">
        <v>198</v>
      </c>
      <c r="G177" s="184" t="s">
        <v>199</v>
      </c>
      <c r="H177" s="185">
        <v>12.446999999999999</v>
      </c>
      <c r="I177" s="186"/>
      <c r="J177" s="187">
        <f>ROUND(I177*H177,2)</f>
        <v>0</v>
      </c>
      <c r="K177" s="183" t="s">
        <v>154</v>
      </c>
      <c r="L177" s="39"/>
      <c r="M177" s="188" t="s">
        <v>1</v>
      </c>
      <c r="N177" s="189" t="s">
        <v>42</v>
      </c>
      <c r="O177" s="77"/>
      <c r="P177" s="190">
        <f>O177*H177</f>
        <v>0</v>
      </c>
      <c r="Q177" s="190">
        <v>0</v>
      </c>
      <c r="R177" s="190">
        <f>Q177*H177</f>
        <v>0</v>
      </c>
      <c r="S177" s="190">
        <v>0</v>
      </c>
      <c r="T177" s="191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192" t="s">
        <v>155</v>
      </c>
      <c r="AT177" s="192" t="s">
        <v>150</v>
      </c>
      <c r="AU177" s="192" t="s">
        <v>84</v>
      </c>
      <c r="AY177" s="19" t="s">
        <v>148</v>
      </c>
      <c r="BE177" s="193">
        <f>IF(N177="základní",J177,0)</f>
        <v>0</v>
      </c>
      <c r="BF177" s="193">
        <f>IF(N177="snížená",J177,0)</f>
        <v>0</v>
      </c>
      <c r="BG177" s="193">
        <f>IF(N177="zákl. přenesená",J177,0)</f>
        <v>0</v>
      </c>
      <c r="BH177" s="193">
        <f>IF(N177="sníž. přenesená",J177,0)</f>
        <v>0</v>
      </c>
      <c r="BI177" s="193">
        <f>IF(N177="nulová",J177,0)</f>
        <v>0</v>
      </c>
      <c r="BJ177" s="19" t="s">
        <v>82</v>
      </c>
      <c r="BK177" s="193">
        <f>ROUND(I177*H177,2)</f>
        <v>0</v>
      </c>
      <c r="BL177" s="19" t="s">
        <v>155</v>
      </c>
      <c r="BM177" s="192" t="s">
        <v>200</v>
      </c>
    </row>
    <row r="178" s="13" customFormat="1">
      <c r="A178" s="13"/>
      <c r="B178" s="194"/>
      <c r="C178" s="13"/>
      <c r="D178" s="195" t="s">
        <v>157</v>
      </c>
      <c r="E178" s="196" t="s">
        <v>1</v>
      </c>
      <c r="F178" s="197" t="s">
        <v>201</v>
      </c>
      <c r="G178" s="13"/>
      <c r="H178" s="198">
        <v>6.5510000000000002</v>
      </c>
      <c r="I178" s="199"/>
      <c r="J178" s="13"/>
      <c r="K178" s="13"/>
      <c r="L178" s="194"/>
      <c r="M178" s="200"/>
      <c r="N178" s="201"/>
      <c r="O178" s="201"/>
      <c r="P178" s="201"/>
      <c r="Q178" s="201"/>
      <c r="R178" s="201"/>
      <c r="S178" s="201"/>
      <c r="T178" s="202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96" t="s">
        <v>157</v>
      </c>
      <c r="AU178" s="196" t="s">
        <v>84</v>
      </c>
      <c r="AV178" s="13" t="s">
        <v>84</v>
      </c>
      <c r="AW178" s="13" t="s">
        <v>34</v>
      </c>
      <c r="AX178" s="13" t="s">
        <v>82</v>
      </c>
      <c r="AY178" s="196" t="s">
        <v>148</v>
      </c>
    </row>
    <row r="179" s="13" customFormat="1">
      <c r="A179" s="13"/>
      <c r="B179" s="194"/>
      <c r="C179" s="13"/>
      <c r="D179" s="195" t="s">
        <v>157</v>
      </c>
      <c r="E179" s="13"/>
      <c r="F179" s="197" t="s">
        <v>202</v>
      </c>
      <c r="G179" s="13"/>
      <c r="H179" s="198">
        <v>12.446999999999999</v>
      </c>
      <c r="I179" s="199"/>
      <c r="J179" s="13"/>
      <c r="K179" s="13"/>
      <c r="L179" s="194"/>
      <c r="M179" s="200"/>
      <c r="N179" s="201"/>
      <c r="O179" s="201"/>
      <c r="P179" s="201"/>
      <c r="Q179" s="201"/>
      <c r="R179" s="201"/>
      <c r="S179" s="201"/>
      <c r="T179" s="202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96" t="s">
        <v>157</v>
      </c>
      <c r="AU179" s="196" t="s">
        <v>84</v>
      </c>
      <c r="AV179" s="13" t="s">
        <v>84</v>
      </c>
      <c r="AW179" s="13" t="s">
        <v>3</v>
      </c>
      <c r="AX179" s="13" t="s">
        <v>82</v>
      </c>
      <c r="AY179" s="196" t="s">
        <v>148</v>
      </c>
    </row>
    <row r="180" s="2" customFormat="1" ht="16.5" customHeight="1">
      <c r="A180" s="38"/>
      <c r="B180" s="146"/>
      <c r="C180" s="181" t="s">
        <v>203</v>
      </c>
      <c r="D180" s="181" t="s">
        <v>150</v>
      </c>
      <c r="E180" s="182" t="s">
        <v>204</v>
      </c>
      <c r="F180" s="183" t="s">
        <v>205</v>
      </c>
      <c r="G180" s="184" t="s">
        <v>171</v>
      </c>
      <c r="H180" s="185">
        <v>6.5510000000000002</v>
      </c>
      <c r="I180" s="186"/>
      <c r="J180" s="187">
        <f>ROUND(I180*H180,2)</f>
        <v>0</v>
      </c>
      <c r="K180" s="183" t="s">
        <v>154</v>
      </c>
      <c r="L180" s="39"/>
      <c r="M180" s="188" t="s">
        <v>1</v>
      </c>
      <c r="N180" s="189" t="s">
        <v>42</v>
      </c>
      <c r="O180" s="77"/>
      <c r="P180" s="190">
        <f>O180*H180</f>
        <v>0</v>
      </c>
      <c r="Q180" s="190">
        <v>0</v>
      </c>
      <c r="R180" s="190">
        <f>Q180*H180</f>
        <v>0</v>
      </c>
      <c r="S180" s="190">
        <v>0</v>
      </c>
      <c r="T180" s="191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192" t="s">
        <v>155</v>
      </c>
      <c r="AT180" s="192" t="s">
        <v>150</v>
      </c>
      <c r="AU180" s="192" t="s">
        <v>84</v>
      </c>
      <c r="AY180" s="19" t="s">
        <v>148</v>
      </c>
      <c r="BE180" s="193">
        <f>IF(N180="základní",J180,0)</f>
        <v>0</v>
      </c>
      <c r="BF180" s="193">
        <f>IF(N180="snížená",J180,0)</f>
        <v>0</v>
      </c>
      <c r="BG180" s="193">
        <f>IF(N180="zákl. přenesená",J180,0)</f>
        <v>0</v>
      </c>
      <c r="BH180" s="193">
        <f>IF(N180="sníž. přenesená",J180,0)</f>
        <v>0</v>
      </c>
      <c r="BI180" s="193">
        <f>IF(N180="nulová",J180,0)</f>
        <v>0</v>
      </c>
      <c r="BJ180" s="19" t="s">
        <v>82</v>
      </c>
      <c r="BK180" s="193">
        <f>ROUND(I180*H180,2)</f>
        <v>0</v>
      </c>
      <c r="BL180" s="19" t="s">
        <v>155</v>
      </c>
      <c r="BM180" s="192" t="s">
        <v>206</v>
      </c>
    </row>
    <row r="181" s="2" customFormat="1" ht="24.15" customHeight="1">
      <c r="A181" s="38"/>
      <c r="B181" s="146"/>
      <c r="C181" s="181" t="s">
        <v>207</v>
      </c>
      <c r="D181" s="181" t="s">
        <v>150</v>
      </c>
      <c r="E181" s="182" t="s">
        <v>208</v>
      </c>
      <c r="F181" s="183" t="s">
        <v>209</v>
      </c>
      <c r="G181" s="184" t="s">
        <v>171</v>
      </c>
      <c r="H181" s="185">
        <v>4.4720000000000004</v>
      </c>
      <c r="I181" s="186"/>
      <c r="J181" s="187">
        <f>ROUND(I181*H181,2)</f>
        <v>0</v>
      </c>
      <c r="K181" s="183" t="s">
        <v>154</v>
      </c>
      <c r="L181" s="39"/>
      <c r="M181" s="188" t="s">
        <v>1</v>
      </c>
      <c r="N181" s="189" t="s">
        <v>42</v>
      </c>
      <c r="O181" s="77"/>
      <c r="P181" s="190">
        <f>O181*H181</f>
        <v>0</v>
      </c>
      <c r="Q181" s="190">
        <v>0</v>
      </c>
      <c r="R181" s="190">
        <f>Q181*H181</f>
        <v>0</v>
      </c>
      <c r="S181" s="190">
        <v>0</v>
      </c>
      <c r="T181" s="191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192" t="s">
        <v>155</v>
      </c>
      <c r="AT181" s="192" t="s">
        <v>150</v>
      </c>
      <c r="AU181" s="192" t="s">
        <v>84</v>
      </c>
      <c r="AY181" s="19" t="s">
        <v>148</v>
      </c>
      <c r="BE181" s="193">
        <f>IF(N181="základní",J181,0)</f>
        <v>0</v>
      </c>
      <c r="BF181" s="193">
        <f>IF(N181="snížená",J181,0)</f>
        <v>0</v>
      </c>
      <c r="BG181" s="193">
        <f>IF(N181="zákl. přenesená",J181,0)</f>
        <v>0</v>
      </c>
      <c r="BH181" s="193">
        <f>IF(N181="sníž. přenesená",J181,0)</f>
        <v>0</v>
      </c>
      <c r="BI181" s="193">
        <f>IF(N181="nulová",J181,0)</f>
        <v>0</v>
      </c>
      <c r="BJ181" s="19" t="s">
        <v>82</v>
      </c>
      <c r="BK181" s="193">
        <f>ROUND(I181*H181,2)</f>
        <v>0</v>
      </c>
      <c r="BL181" s="19" t="s">
        <v>155</v>
      </c>
      <c r="BM181" s="192" t="s">
        <v>210</v>
      </c>
    </row>
    <row r="182" s="13" customFormat="1">
      <c r="A182" s="13"/>
      <c r="B182" s="194"/>
      <c r="C182" s="13"/>
      <c r="D182" s="195" t="s">
        <v>157</v>
      </c>
      <c r="E182" s="196" t="s">
        <v>1</v>
      </c>
      <c r="F182" s="197" t="s">
        <v>211</v>
      </c>
      <c r="G182" s="13"/>
      <c r="H182" s="198">
        <v>1.988</v>
      </c>
      <c r="I182" s="199"/>
      <c r="J182" s="13"/>
      <c r="K182" s="13"/>
      <c r="L182" s="194"/>
      <c r="M182" s="200"/>
      <c r="N182" s="201"/>
      <c r="O182" s="201"/>
      <c r="P182" s="201"/>
      <c r="Q182" s="201"/>
      <c r="R182" s="201"/>
      <c r="S182" s="201"/>
      <c r="T182" s="202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196" t="s">
        <v>157</v>
      </c>
      <c r="AU182" s="196" t="s">
        <v>84</v>
      </c>
      <c r="AV182" s="13" t="s">
        <v>84</v>
      </c>
      <c r="AW182" s="13" t="s">
        <v>34</v>
      </c>
      <c r="AX182" s="13" t="s">
        <v>77</v>
      </c>
      <c r="AY182" s="196" t="s">
        <v>148</v>
      </c>
    </row>
    <row r="183" s="13" customFormat="1">
      <c r="A183" s="13"/>
      <c r="B183" s="194"/>
      <c r="C183" s="13"/>
      <c r="D183" s="195" t="s">
        <v>157</v>
      </c>
      <c r="E183" s="196" t="s">
        <v>1</v>
      </c>
      <c r="F183" s="197" t="s">
        <v>212</v>
      </c>
      <c r="G183" s="13"/>
      <c r="H183" s="198">
        <v>2.484</v>
      </c>
      <c r="I183" s="199"/>
      <c r="J183" s="13"/>
      <c r="K183" s="13"/>
      <c r="L183" s="194"/>
      <c r="M183" s="200"/>
      <c r="N183" s="201"/>
      <c r="O183" s="201"/>
      <c r="P183" s="201"/>
      <c r="Q183" s="201"/>
      <c r="R183" s="201"/>
      <c r="S183" s="201"/>
      <c r="T183" s="202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96" t="s">
        <v>157</v>
      </c>
      <c r="AU183" s="196" t="s">
        <v>84</v>
      </c>
      <c r="AV183" s="13" t="s">
        <v>84</v>
      </c>
      <c r="AW183" s="13" t="s">
        <v>34</v>
      </c>
      <c r="AX183" s="13" t="s">
        <v>77</v>
      </c>
      <c r="AY183" s="196" t="s">
        <v>148</v>
      </c>
    </row>
    <row r="184" s="15" customFormat="1">
      <c r="A184" s="15"/>
      <c r="B184" s="210"/>
      <c r="C184" s="15"/>
      <c r="D184" s="195" t="s">
        <v>157</v>
      </c>
      <c r="E184" s="211" t="s">
        <v>1</v>
      </c>
      <c r="F184" s="212" t="s">
        <v>186</v>
      </c>
      <c r="G184" s="15"/>
      <c r="H184" s="213">
        <v>4.4720000000000004</v>
      </c>
      <c r="I184" s="214"/>
      <c r="J184" s="15"/>
      <c r="K184" s="15"/>
      <c r="L184" s="210"/>
      <c r="M184" s="215"/>
      <c r="N184" s="216"/>
      <c r="O184" s="216"/>
      <c r="P184" s="216"/>
      <c r="Q184" s="216"/>
      <c r="R184" s="216"/>
      <c r="S184" s="216"/>
      <c r="T184" s="217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11" t="s">
        <v>157</v>
      </c>
      <c r="AU184" s="211" t="s">
        <v>84</v>
      </c>
      <c r="AV184" s="15" t="s">
        <v>155</v>
      </c>
      <c r="AW184" s="15" t="s">
        <v>34</v>
      </c>
      <c r="AX184" s="15" t="s">
        <v>82</v>
      </c>
      <c r="AY184" s="211" t="s">
        <v>148</v>
      </c>
    </row>
    <row r="185" s="12" customFormat="1" ht="22.8" customHeight="1">
      <c r="A185" s="12"/>
      <c r="B185" s="168"/>
      <c r="C185" s="12"/>
      <c r="D185" s="169" t="s">
        <v>76</v>
      </c>
      <c r="E185" s="179" t="s">
        <v>84</v>
      </c>
      <c r="F185" s="179" t="s">
        <v>213</v>
      </c>
      <c r="G185" s="12"/>
      <c r="H185" s="12"/>
      <c r="I185" s="171"/>
      <c r="J185" s="180">
        <f>BK185</f>
        <v>0</v>
      </c>
      <c r="K185" s="12"/>
      <c r="L185" s="168"/>
      <c r="M185" s="173"/>
      <c r="N185" s="174"/>
      <c r="O185" s="174"/>
      <c r="P185" s="175">
        <f>SUM(P186:P191)</f>
        <v>0</v>
      </c>
      <c r="Q185" s="174"/>
      <c r="R185" s="175">
        <f>SUM(R186:R191)</f>
        <v>13.1971247</v>
      </c>
      <c r="S185" s="174"/>
      <c r="T185" s="176">
        <f>SUM(T186:T191)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69" t="s">
        <v>82</v>
      </c>
      <c r="AT185" s="177" t="s">
        <v>76</v>
      </c>
      <c r="AU185" s="177" t="s">
        <v>82</v>
      </c>
      <c r="AY185" s="169" t="s">
        <v>148</v>
      </c>
      <c r="BK185" s="178">
        <f>SUM(BK186:BK191)</f>
        <v>0</v>
      </c>
    </row>
    <row r="186" s="2" customFormat="1" ht="24.15" customHeight="1">
      <c r="A186" s="38"/>
      <c r="B186" s="146"/>
      <c r="C186" s="181" t="s">
        <v>8</v>
      </c>
      <c r="D186" s="181" t="s">
        <v>150</v>
      </c>
      <c r="E186" s="182" t="s">
        <v>214</v>
      </c>
      <c r="F186" s="183" t="s">
        <v>215</v>
      </c>
      <c r="G186" s="184" t="s">
        <v>171</v>
      </c>
      <c r="H186" s="185">
        <v>0.68700000000000006</v>
      </c>
      <c r="I186" s="186"/>
      <c r="J186" s="187">
        <f>ROUND(I186*H186,2)</f>
        <v>0</v>
      </c>
      <c r="K186" s="183" t="s">
        <v>154</v>
      </c>
      <c r="L186" s="39"/>
      <c r="M186" s="188" t="s">
        <v>1</v>
      </c>
      <c r="N186" s="189" t="s">
        <v>42</v>
      </c>
      <c r="O186" s="77"/>
      <c r="P186" s="190">
        <f>O186*H186</f>
        <v>0</v>
      </c>
      <c r="Q186" s="190">
        <v>2.1600000000000001</v>
      </c>
      <c r="R186" s="190">
        <f>Q186*H186</f>
        <v>1.4839200000000001</v>
      </c>
      <c r="S186" s="190">
        <v>0</v>
      </c>
      <c r="T186" s="191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192" t="s">
        <v>155</v>
      </c>
      <c r="AT186" s="192" t="s">
        <v>150</v>
      </c>
      <c r="AU186" s="192" t="s">
        <v>84</v>
      </c>
      <c r="AY186" s="19" t="s">
        <v>148</v>
      </c>
      <c r="BE186" s="193">
        <f>IF(N186="základní",J186,0)</f>
        <v>0</v>
      </c>
      <c r="BF186" s="193">
        <f>IF(N186="snížená",J186,0)</f>
        <v>0</v>
      </c>
      <c r="BG186" s="193">
        <f>IF(N186="zákl. přenesená",J186,0)</f>
        <v>0</v>
      </c>
      <c r="BH186" s="193">
        <f>IF(N186="sníž. přenesená",J186,0)</f>
        <v>0</v>
      </c>
      <c r="BI186" s="193">
        <f>IF(N186="nulová",J186,0)</f>
        <v>0</v>
      </c>
      <c r="BJ186" s="19" t="s">
        <v>82</v>
      </c>
      <c r="BK186" s="193">
        <f>ROUND(I186*H186,2)</f>
        <v>0</v>
      </c>
      <c r="BL186" s="19" t="s">
        <v>155</v>
      </c>
      <c r="BM186" s="192" t="s">
        <v>216</v>
      </c>
    </row>
    <row r="187" s="13" customFormat="1">
      <c r="A187" s="13"/>
      <c r="B187" s="194"/>
      <c r="C187" s="13"/>
      <c r="D187" s="195" t="s">
        <v>157</v>
      </c>
      <c r="E187" s="196" t="s">
        <v>1</v>
      </c>
      <c r="F187" s="197" t="s">
        <v>217</v>
      </c>
      <c r="G187" s="13"/>
      <c r="H187" s="198">
        <v>0.68700000000000006</v>
      </c>
      <c r="I187" s="199"/>
      <c r="J187" s="13"/>
      <c r="K187" s="13"/>
      <c r="L187" s="194"/>
      <c r="M187" s="200"/>
      <c r="N187" s="201"/>
      <c r="O187" s="201"/>
      <c r="P187" s="201"/>
      <c r="Q187" s="201"/>
      <c r="R187" s="201"/>
      <c r="S187" s="201"/>
      <c r="T187" s="202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196" t="s">
        <v>157</v>
      </c>
      <c r="AU187" s="196" t="s">
        <v>84</v>
      </c>
      <c r="AV187" s="13" t="s">
        <v>84</v>
      </c>
      <c r="AW187" s="13" t="s">
        <v>34</v>
      </c>
      <c r="AX187" s="13" t="s">
        <v>82</v>
      </c>
      <c r="AY187" s="196" t="s">
        <v>148</v>
      </c>
    </row>
    <row r="188" s="2" customFormat="1" ht="16.5" customHeight="1">
      <c r="A188" s="38"/>
      <c r="B188" s="146"/>
      <c r="C188" s="181" t="s">
        <v>218</v>
      </c>
      <c r="D188" s="181" t="s">
        <v>150</v>
      </c>
      <c r="E188" s="182" t="s">
        <v>219</v>
      </c>
      <c r="F188" s="183" t="s">
        <v>220</v>
      </c>
      <c r="G188" s="184" t="s">
        <v>171</v>
      </c>
      <c r="H188" s="185">
        <v>1.315</v>
      </c>
      <c r="I188" s="186"/>
      <c r="J188" s="187">
        <f>ROUND(I188*H188,2)</f>
        <v>0</v>
      </c>
      <c r="K188" s="183" t="s">
        <v>154</v>
      </c>
      <c r="L188" s="39"/>
      <c r="M188" s="188" t="s">
        <v>1</v>
      </c>
      <c r="N188" s="189" t="s">
        <v>42</v>
      </c>
      <c r="O188" s="77"/>
      <c r="P188" s="190">
        <f>O188*H188</f>
        <v>0</v>
      </c>
      <c r="Q188" s="190">
        <v>2.3010199999999998</v>
      </c>
      <c r="R188" s="190">
        <f>Q188*H188</f>
        <v>3.0258412999999997</v>
      </c>
      <c r="S188" s="190">
        <v>0</v>
      </c>
      <c r="T188" s="191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192" t="s">
        <v>155</v>
      </c>
      <c r="AT188" s="192" t="s">
        <v>150</v>
      </c>
      <c r="AU188" s="192" t="s">
        <v>84</v>
      </c>
      <c r="AY188" s="19" t="s">
        <v>148</v>
      </c>
      <c r="BE188" s="193">
        <f>IF(N188="základní",J188,0)</f>
        <v>0</v>
      </c>
      <c r="BF188" s="193">
        <f>IF(N188="snížená",J188,0)</f>
        <v>0</v>
      </c>
      <c r="BG188" s="193">
        <f>IF(N188="zákl. přenesená",J188,0)</f>
        <v>0</v>
      </c>
      <c r="BH188" s="193">
        <f>IF(N188="sníž. přenesená",J188,0)</f>
        <v>0</v>
      </c>
      <c r="BI188" s="193">
        <f>IF(N188="nulová",J188,0)</f>
        <v>0</v>
      </c>
      <c r="BJ188" s="19" t="s">
        <v>82</v>
      </c>
      <c r="BK188" s="193">
        <f>ROUND(I188*H188,2)</f>
        <v>0</v>
      </c>
      <c r="BL188" s="19" t="s">
        <v>155</v>
      </c>
      <c r="BM188" s="192" t="s">
        <v>221</v>
      </c>
    </row>
    <row r="189" s="13" customFormat="1">
      <c r="A189" s="13"/>
      <c r="B189" s="194"/>
      <c r="C189" s="13"/>
      <c r="D189" s="195" t="s">
        <v>157</v>
      </c>
      <c r="E189" s="196" t="s">
        <v>1</v>
      </c>
      <c r="F189" s="197" t="s">
        <v>173</v>
      </c>
      <c r="G189" s="13"/>
      <c r="H189" s="198">
        <v>1.315</v>
      </c>
      <c r="I189" s="199"/>
      <c r="J189" s="13"/>
      <c r="K189" s="13"/>
      <c r="L189" s="194"/>
      <c r="M189" s="200"/>
      <c r="N189" s="201"/>
      <c r="O189" s="201"/>
      <c r="P189" s="201"/>
      <c r="Q189" s="201"/>
      <c r="R189" s="201"/>
      <c r="S189" s="201"/>
      <c r="T189" s="202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196" t="s">
        <v>157</v>
      </c>
      <c r="AU189" s="196" t="s">
        <v>84</v>
      </c>
      <c r="AV189" s="13" t="s">
        <v>84</v>
      </c>
      <c r="AW189" s="13" t="s">
        <v>34</v>
      </c>
      <c r="AX189" s="13" t="s">
        <v>82</v>
      </c>
      <c r="AY189" s="196" t="s">
        <v>148</v>
      </c>
    </row>
    <row r="190" s="2" customFormat="1" ht="33" customHeight="1">
      <c r="A190" s="38"/>
      <c r="B190" s="146"/>
      <c r="C190" s="181" t="s">
        <v>222</v>
      </c>
      <c r="D190" s="181" t="s">
        <v>150</v>
      </c>
      <c r="E190" s="182" t="s">
        <v>223</v>
      </c>
      <c r="F190" s="183" t="s">
        <v>224</v>
      </c>
      <c r="G190" s="184" t="s">
        <v>153</v>
      </c>
      <c r="H190" s="185">
        <v>11.835000000000001</v>
      </c>
      <c r="I190" s="186"/>
      <c r="J190" s="187">
        <f>ROUND(I190*H190,2)</f>
        <v>0</v>
      </c>
      <c r="K190" s="183" t="s">
        <v>154</v>
      </c>
      <c r="L190" s="39"/>
      <c r="M190" s="188" t="s">
        <v>1</v>
      </c>
      <c r="N190" s="189" t="s">
        <v>42</v>
      </c>
      <c r="O190" s="77"/>
      <c r="P190" s="190">
        <f>O190*H190</f>
        <v>0</v>
      </c>
      <c r="Q190" s="190">
        <v>0.73404000000000003</v>
      </c>
      <c r="R190" s="190">
        <f>Q190*H190</f>
        <v>8.6873634000000006</v>
      </c>
      <c r="S190" s="190">
        <v>0</v>
      </c>
      <c r="T190" s="191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192" t="s">
        <v>155</v>
      </c>
      <c r="AT190" s="192" t="s">
        <v>150</v>
      </c>
      <c r="AU190" s="192" t="s">
        <v>84</v>
      </c>
      <c r="AY190" s="19" t="s">
        <v>148</v>
      </c>
      <c r="BE190" s="193">
        <f>IF(N190="základní",J190,0)</f>
        <v>0</v>
      </c>
      <c r="BF190" s="193">
        <f>IF(N190="snížená",J190,0)</f>
        <v>0</v>
      </c>
      <c r="BG190" s="193">
        <f>IF(N190="zákl. přenesená",J190,0)</f>
        <v>0</v>
      </c>
      <c r="BH190" s="193">
        <f>IF(N190="sníž. přenesená",J190,0)</f>
        <v>0</v>
      </c>
      <c r="BI190" s="193">
        <f>IF(N190="nulová",J190,0)</f>
        <v>0</v>
      </c>
      <c r="BJ190" s="19" t="s">
        <v>82</v>
      </c>
      <c r="BK190" s="193">
        <f>ROUND(I190*H190,2)</f>
        <v>0</v>
      </c>
      <c r="BL190" s="19" t="s">
        <v>155</v>
      </c>
      <c r="BM190" s="192" t="s">
        <v>225</v>
      </c>
    </row>
    <row r="191" s="13" customFormat="1">
      <c r="A191" s="13"/>
      <c r="B191" s="194"/>
      <c r="C191" s="13"/>
      <c r="D191" s="195" t="s">
        <v>157</v>
      </c>
      <c r="E191" s="196" t="s">
        <v>1</v>
      </c>
      <c r="F191" s="197" t="s">
        <v>226</v>
      </c>
      <c r="G191" s="13"/>
      <c r="H191" s="198">
        <v>11.835000000000001</v>
      </c>
      <c r="I191" s="199"/>
      <c r="J191" s="13"/>
      <c r="K191" s="13"/>
      <c r="L191" s="194"/>
      <c r="M191" s="200"/>
      <c r="N191" s="201"/>
      <c r="O191" s="201"/>
      <c r="P191" s="201"/>
      <c r="Q191" s="201"/>
      <c r="R191" s="201"/>
      <c r="S191" s="201"/>
      <c r="T191" s="20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96" t="s">
        <v>157</v>
      </c>
      <c r="AU191" s="196" t="s">
        <v>84</v>
      </c>
      <c r="AV191" s="13" t="s">
        <v>84</v>
      </c>
      <c r="AW191" s="13" t="s">
        <v>34</v>
      </c>
      <c r="AX191" s="13" t="s">
        <v>82</v>
      </c>
      <c r="AY191" s="196" t="s">
        <v>148</v>
      </c>
    </row>
    <row r="192" s="12" customFormat="1" ht="22.8" customHeight="1">
      <c r="A192" s="12"/>
      <c r="B192" s="168"/>
      <c r="C192" s="12"/>
      <c r="D192" s="169" t="s">
        <v>76</v>
      </c>
      <c r="E192" s="179" t="s">
        <v>164</v>
      </c>
      <c r="F192" s="179" t="s">
        <v>227</v>
      </c>
      <c r="G192" s="12"/>
      <c r="H192" s="12"/>
      <c r="I192" s="171"/>
      <c r="J192" s="180">
        <f>BK192</f>
        <v>0</v>
      </c>
      <c r="K192" s="12"/>
      <c r="L192" s="168"/>
      <c r="M192" s="173"/>
      <c r="N192" s="174"/>
      <c r="O192" s="174"/>
      <c r="P192" s="175">
        <f>SUM(P193:P213)</f>
        <v>0</v>
      </c>
      <c r="Q192" s="174"/>
      <c r="R192" s="175">
        <f>SUM(R193:R213)</f>
        <v>3.1713489699999999</v>
      </c>
      <c r="S192" s="174"/>
      <c r="T192" s="176">
        <f>SUM(T193:T213)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169" t="s">
        <v>82</v>
      </c>
      <c r="AT192" s="177" t="s">
        <v>76</v>
      </c>
      <c r="AU192" s="177" t="s">
        <v>82</v>
      </c>
      <c r="AY192" s="169" t="s">
        <v>148</v>
      </c>
      <c r="BK192" s="178">
        <f>SUM(BK193:BK213)</f>
        <v>0</v>
      </c>
    </row>
    <row r="193" s="2" customFormat="1" ht="33" customHeight="1">
      <c r="A193" s="38"/>
      <c r="B193" s="146"/>
      <c r="C193" s="181" t="s">
        <v>228</v>
      </c>
      <c r="D193" s="181" t="s">
        <v>150</v>
      </c>
      <c r="E193" s="182" t="s">
        <v>229</v>
      </c>
      <c r="F193" s="183" t="s">
        <v>230</v>
      </c>
      <c r="G193" s="184" t="s">
        <v>231</v>
      </c>
      <c r="H193" s="185">
        <v>2</v>
      </c>
      <c r="I193" s="186"/>
      <c r="J193" s="187">
        <f>ROUND(I193*H193,2)</f>
        <v>0</v>
      </c>
      <c r="K193" s="183" t="s">
        <v>154</v>
      </c>
      <c r="L193" s="39"/>
      <c r="M193" s="188" t="s">
        <v>1</v>
      </c>
      <c r="N193" s="189" t="s">
        <v>42</v>
      </c>
      <c r="O193" s="77"/>
      <c r="P193" s="190">
        <f>O193*H193</f>
        <v>0</v>
      </c>
      <c r="Q193" s="190">
        <v>0.026280000000000001</v>
      </c>
      <c r="R193" s="190">
        <f>Q193*H193</f>
        <v>0.052560000000000003</v>
      </c>
      <c r="S193" s="190">
        <v>0</v>
      </c>
      <c r="T193" s="191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192" t="s">
        <v>155</v>
      </c>
      <c r="AT193" s="192" t="s">
        <v>150</v>
      </c>
      <c r="AU193" s="192" t="s">
        <v>84</v>
      </c>
      <c r="AY193" s="19" t="s">
        <v>148</v>
      </c>
      <c r="BE193" s="193">
        <f>IF(N193="základní",J193,0)</f>
        <v>0</v>
      </c>
      <c r="BF193" s="193">
        <f>IF(N193="snížená",J193,0)</f>
        <v>0</v>
      </c>
      <c r="BG193" s="193">
        <f>IF(N193="zákl. přenesená",J193,0)</f>
        <v>0</v>
      </c>
      <c r="BH193" s="193">
        <f>IF(N193="sníž. přenesená",J193,0)</f>
        <v>0</v>
      </c>
      <c r="BI193" s="193">
        <f>IF(N193="nulová",J193,0)</f>
        <v>0</v>
      </c>
      <c r="BJ193" s="19" t="s">
        <v>82</v>
      </c>
      <c r="BK193" s="193">
        <f>ROUND(I193*H193,2)</f>
        <v>0</v>
      </c>
      <c r="BL193" s="19" t="s">
        <v>155</v>
      </c>
      <c r="BM193" s="192" t="s">
        <v>232</v>
      </c>
    </row>
    <row r="194" s="2" customFormat="1" ht="24.15" customHeight="1">
      <c r="A194" s="38"/>
      <c r="B194" s="146"/>
      <c r="C194" s="181" t="s">
        <v>233</v>
      </c>
      <c r="D194" s="181" t="s">
        <v>150</v>
      </c>
      <c r="E194" s="182" t="s">
        <v>234</v>
      </c>
      <c r="F194" s="183" t="s">
        <v>235</v>
      </c>
      <c r="G194" s="184" t="s">
        <v>199</v>
      </c>
      <c r="H194" s="185">
        <v>0.84299999999999997</v>
      </c>
      <c r="I194" s="186"/>
      <c r="J194" s="187">
        <f>ROUND(I194*H194,2)</f>
        <v>0</v>
      </c>
      <c r="K194" s="183" t="s">
        <v>154</v>
      </c>
      <c r="L194" s="39"/>
      <c r="M194" s="188" t="s">
        <v>1</v>
      </c>
      <c r="N194" s="189" t="s">
        <v>42</v>
      </c>
      <c r="O194" s="77"/>
      <c r="P194" s="190">
        <f>O194*H194</f>
        <v>0</v>
      </c>
      <c r="Q194" s="190">
        <v>1.0900000000000001</v>
      </c>
      <c r="R194" s="190">
        <f>Q194*H194</f>
        <v>0.91887000000000008</v>
      </c>
      <c r="S194" s="190">
        <v>0</v>
      </c>
      <c r="T194" s="191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192" t="s">
        <v>155</v>
      </c>
      <c r="AT194" s="192" t="s">
        <v>150</v>
      </c>
      <c r="AU194" s="192" t="s">
        <v>84</v>
      </c>
      <c r="AY194" s="19" t="s">
        <v>148</v>
      </c>
      <c r="BE194" s="193">
        <f>IF(N194="základní",J194,0)</f>
        <v>0</v>
      </c>
      <c r="BF194" s="193">
        <f>IF(N194="snížená",J194,0)</f>
        <v>0</v>
      </c>
      <c r="BG194" s="193">
        <f>IF(N194="zákl. přenesená",J194,0)</f>
        <v>0</v>
      </c>
      <c r="BH194" s="193">
        <f>IF(N194="sníž. přenesená",J194,0)</f>
        <v>0</v>
      </c>
      <c r="BI194" s="193">
        <f>IF(N194="nulová",J194,0)</f>
        <v>0</v>
      </c>
      <c r="BJ194" s="19" t="s">
        <v>82</v>
      </c>
      <c r="BK194" s="193">
        <f>ROUND(I194*H194,2)</f>
        <v>0</v>
      </c>
      <c r="BL194" s="19" t="s">
        <v>155</v>
      </c>
      <c r="BM194" s="192" t="s">
        <v>236</v>
      </c>
    </row>
    <row r="195" s="13" customFormat="1">
      <c r="A195" s="13"/>
      <c r="B195" s="194"/>
      <c r="C195" s="13"/>
      <c r="D195" s="195" t="s">
        <v>157</v>
      </c>
      <c r="E195" s="196" t="s">
        <v>1</v>
      </c>
      <c r="F195" s="197" t="s">
        <v>237</v>
      </c>
      <c r="G195" s="13"/>
      <c r="H195" s="198">
        <v>0.72299999999999998</v>
      </c>
      <c r="I195" s="199"/>
      <c r="J195" s="13"/>
      <c r="K195" s="13"/>
      <c r="L195" s="194"/>
      <c r="M195" s="200"/>
      <c r="N195" s="201"/>
      <c r="O195" s="201"/>
      <c r="P195" s="201"/>
      <c r="Q195" s="201"/>
      <c r="R195" s="201"/>
      <c r="S195" s="201"/>
      <c r="T195" s="202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96" t="s">
        <v>157</v>
      </c>
      <c r="AU195" s="196" t="s">
        <v>84</v>
      </c>
      <c r="AV195" s="13" t="s">
        <v>84</v>
      </c>
      <c r="AW195" s="13" t="s">
        <v>34</v>
      </c>
      <c r="AX195" s="13" t="s">
        <v>77</v>
      </c>
      <c r="AY195" s="196" t="s">
        <v>148</v>
      </c>
    </row>
    <row r="196" s="13" customFormat="1">
      <c r="A196" s="13"/>
      <c r="B196" s="194"/>
      <c r="C196" s="13"/>
      <c r="D196" s="195" t="s">
        <v>157</v>
      </c>
      <c r="E196" s="196" t="s">
        <v>1</v>
      </c>
      <c r="F196" s="197" t="s">
        <v>238</v>
      </c>
      <c r="G196" s="13"/>
      <c r="H196" s="198">
        <v>0.12</v>
      </c>
      <c r="I196" s="199"/>
      <c r="J196" s="13"/>
      <c r="K196" s="13"/>
      <c r="L196" s="194"/>
      <c r="M196" s="200"/>
      <c r="N196" s="201"/>
      <c r="O196" s="201"/>
      <c r="P196" s="201"/>
      <c r="Q196" s="201"/>
      <c r="R196" s="201"/>
      <c r="S196" s="201"/>
      <c r="T196" s="202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196" t="s">
        <v>157</v>
      </c>
      <c r="AU196" s="196" t="s">
        <v>84</v>
      </c>
      <c r="AV196" s="13" t="s">
        <v>84</v>
      </c>
      <c r="AW196" s="13" t="s">
        <v>34</v>
      </c>
      <c r="AX196" s="13" t="s">
        <v>77</v>
      </c>
      <c r="AY196" s="196" t="s">
        <v>148</v>
      </c>
    </row>
    <row r="197" s="15" customFormat="1">
      <c r="A197" s="15"/>
      <c r="B197" s="210"/>
      <c r="C197" s="15"/>
      <c r="D197" s="195" t="s">
        <v>157</v>
      </c>
      <c r="E197" s="211" t="s">
        <v>1</v>
      </c>
      <c r="F197" s="212" t="s">
        <v>186</v>
      </c>
      <c r="G197" s="15"/>
      <c r="H197" s="213">
        <v>0.84299999999999997</v>
      </c>
      <c r="I197" s="214"/>
      <c r="J197" s="15"/>
      <c r="K197" s="15"/>
      <c r="L197" s="210"/>
      <c r="M197" s="215"/>
      <c r="N197" s="216"/>
      <c r="O197" s="216"/>
      <c r="P197" s="216"/>
      <c r="Q197" s="216"/>
      <c r="R197" s="216"/>
      <c r="S197" s="216"/>
      <c r="T197" s="217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11" t="s">
        <v>157</v>
      </c>
      <c r="AU197" s="211" t="s">
        <v>84</v>
      </c>
      <c r="AV197" s="15" t="s">
        <v>155</v>
      </c>
      <c r="AW197" s="15" t="s">
        <v>34</v>
      </c>
      <c r="AX197" s="15" t="s">
        <v>82</v>
      </c>
      <c r="AY197" s="211" t="s">
        <v>148</v>
      </c>
    </row>
    <row r="198" s="2" customFormat="1" ht="24.15" customHeight="1">
      <c r="A198" s="38"/>
      <c r="B198" s="146"/>
      <c r="C198" s="181" t="s">
        <v>239</v>
      </c>
      <c r="D198" s="181" t="s">
        <v>150</v>
      </c>
      <c r="E198" s="182" t="s">
        <v>240</v>
      </c>
      <c r="F198" s="183" t="s">
        <v>241</v>
      </c>
      <c r="G198" s="184" t="s">
        <v>153</v>
      </c>
      <c r="H198" s="185">
        <v>26.832999999999998</v>
      </c>
      <c r="I198" s="186"/>
      <c r="J198" s="187">
        <f>ROUND(I198*H198,2)</f>
        <v>0</v>
      </c>
      <c r="K198" s="183" t="s">
        <v>154</v>
      </c>
      <c r="L198" s="39"/>
      <c r="M198" s="188" t="s">
        <v>1</v>
      </c>
      <c r="N198" s="189" t="s">
        <v>42</v>
      </c>
      <c r="O198" s="77"/>
      <c r="P198" s="190">
        <f>O198*H198</f>
        <v>0</v>
      </c>
      <c r="Q198" s="190">
        <v>0.061719999999999997</v>
      </c>
      <c r="R198" s="190">
        <f>Q198*H198</f>
        <v>1.6561327599999998</v>
      </c>
      <c r="S198" s="190">
        <v>0</v>
      </c>
      <c r="T198" s="191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192" t="s">
        <v>155</v>
      </c>
      <c r="AT198" s="192" t="s">
        <v>150</v>
      </c>
      <c r="AU198" s="192" t="s">
        <v>84</v>
      </c>
      <c r="AY198" s="19" t="s">
        <v>148</v>
      </c>
      <c r="BE198" s="193">
        <f>IF(N198="základní",J198,0)</f>
        <v>0</v>
      </c>
      <c r="BF198" s="193">
        <f>IF(N198="snížená",J198,0)</f>
        <v>0</v>
      </c>
      <c r="BG198" s="193">
        <f>IF(N198="zákl. přenesená",J198,0)</f>
        <v>0</v>
      </c>
      <c r="BH198" s="193">
        <f>IF(N198="sníž. přenesená",J198,0)</f>
        <v>0</v>
      </c>
      <c r="BI198" s="193">
        <f>IF(N198="nulová",J198,0)</f>
        <v>0</v>
      </c>
      <c r="BJ198" s="19" t="s">
        <v>82</v>
      </c>
      <c r="BK198" s="193">
        <f>ROUND(I198*H198,2)</f>
        <v>0</v>
      </c>
      <c r="BL198" s="19" t="s">
        <v>155</v>
      </c>
      <c r="BM198" s="192" t="s">
        <v>242</v>
      </c>
    </row>
    <row r="199" s="13" customFormat="1">
      <c r="A199" s="13"/>
      <c r="B199" s="194"/>
      <c r="C199" s="13"/>
      <c r="D199" s="195" t="s">
        <v>157</v>
      </c>
      <c r="E199" s="196" t="s">
        <v>1</v>
      </c>
      <c r="F199" s="197" t="s">
        <v>243</v>
      </c>
      <c r="G199" s="13"/>
      <c r="H199" s="198">
        <v>10.686</v>
      </c>
      <c r="I199" s="199"/>
      <c r="J199" s="13"/>
      <c r="K199" s="13"/>
      <c r="L199" s="194"/>
      <c r="M199" s="200"/>
      <c r="N199" s="201"/>
      <c r="O199" s="201"/>
      <c r="P199" s="201"/>
      <c r="Q199" s="201"/>
      <c r="R199" s="201"/>
      <c r="S199" s="201"/>
      <c r="T199" s="202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196" t="s">
        <v>157</v>
      </c>
      <c r="AU199" s="196" t="s">
        <v>84</v>
      </c>
      <c r="AV199" s="13" t="s">
        <v>84</v>
      </c>
      <c r="AW199" s="13" t="s">
        <v>34</v>
      </c>
      <c r="AX199" s="13" t="s">
        <v>77</v>
      </c>
      <c r="AY199" s="196" t="s">
        <v>148</v>
      </c>
    </row>
    <row r="200" s="13" customFormat="1">
      <c r="A200" s="13"/>
      <c r="B200" s="194"/>
      <c r="C200" s="13"/>
      <c r="D200" s="195" t="s">
        <v>157</v>
      </c>
      <c r="E200" s="196" t="s">
        <v>1</v>
      </c>
      <c r="F200" s="197" t="s">
        <v>244</v>
      </c>
      <c r="G200" s="13"/>
      <c r="H200" s="198">
        <v>-3.5459999999999998</v>
      </c>
      <c r="I200" s="199"/>
      <c r="J200" s="13"/>
      <c r="K200" s="13"/>
      <c r="L200" s="194"/>
      <c r="M200" s="200"/>
      <c r="N200" s="201"/>
      <c r="O200" s="201"/>
      <c r="P200" s="201"/>
      <c r="Q200" s="201"/>
      <c r="R200" s="201"/>
      <c r="S200" s="201"/>
      <c r="T200" s="202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196" t="s">
        <v>157</v>
      </c>
      <c r="AU200" s="196" t="s">
        <v>84</v>
      </c>
      <c r="AV200" s="13" t="s">
        <v>84</v>
      </c>
      <c r="AW200" s="13" t="s">
        <v>34</v>
      </c>
      <c r="AX200" s="13" t="s">
        <v>77</v>
      </c>
      <c r="AY200" s="196" t="s">
        <v>148</v>
      </c>
    </row>
    <row r="201" s="13" customFormat="1">
      <c r="A201" s="13"/>
      <c r="B201" s="194"/>
      <c r="C201" s="13"/>
      <c r="D201" s="195" t="s">
        <v>157</v>
      </c>
      <c r="E201" s="196" t="s">
        <v>1</v>
      </c>
      <c r="F201" s="197" t="s">
        <v>245</v>
      </c>
      <c r="G201" s="13"/>
      <c r="H201" s="198">
        <v>14.102</v>
      </c>
      <c r="I201" s="199"/>
      <c r="J201" s="13"/>
      <c r="K201" s="13"/>
      <c r="L201" s="194"/>
      <c r="M201" s="200"/>
      <c r="N201" s="201"/>
      <c r="O201" s="201"/>
      <c r="P201" s="201"/>
      <c r="Q201" s="201"/>
      <c r="R201" s="201"/>
      <c r="S201" s="201"/>
      <c r="T201" s="202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196" t="s">
        <v>157</v>
      </c>
      <c r="AU201" s="196" t="s">
        <v>84</v>
      </c>
      <c r="AV201" s="13" t="s">
        <v>84</v>
      </c>
      <c r="AW201" s="13" t="s">
        <v>34</v>
      </c>
      <c r="AX201" s="13" t="s">
        <v>77</v>
      </c>
      <c r="AY201" s="196" t="s">
        <v>148</v>
      </c>
    </row>
    <row r="202" s="13" customFormat="1">
      <c r="A202" s="13"/>
      <c r="B202" s="194"/>
      <c r="C202" s="13"/>
      <c r="D202" s="195" t="s">
        <v>157</v>
      </c>
      <c r="E202" s="196" t="s">
        <v>1</v>
      </c>
      <c r="F202" s="197" t="s">
        <v>246</v>
      </c>
      <c r="G202" s="13"/>
      <c r="H202" s="198">
        <v>5.5910000000000002</v>
      </c>
      <c r="I202" s="199"/>
      <c r="J202" s="13"/>
      <c r="K202" s="13"/>
      <c r="L202" s="194"/>
      <c r="M202" s="200"/>
      <c r="N202" s="201"/>
      <c r="O202" s="201"/>
      <c r="P202" s="201"/>
      <c r="Q202" s="201"/>
      <c r="R202" s="201"/>
      <c r="S202" s="201"/>
      <c r="T202" s="202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196" t="s">
        <v>157</v>
      </c>
      <c r="AU202" s="196" t="s">
        <v>84</v>
      </c>
      <c r="AV202" s="13" t="s">
        <v>84</v>
      </c>
      <c r="AW202" s="13" t="s">
        <v>34</v>
      </c>
      <c r="AX202" s="13" t="s">
        <v>77</v>
      </c>
      <c r="AY202" s="196" t="s">
        <v>148</v>
      </c>
    </row>
    <row r="203" s="15" customFormat="1">
      <c r="A203" s="15"/>
      <c r="B203" s="210"/>
      <c r="C203" s="15"/>
      <c r="D203" s="195" t="s">
        <v>157</v>
      </c>
      <c r="E203" s="211" t="s">
        <v>1</v>
      </c>
      <c r="F203" s="212" t="s">
        <v>186</v>
      </c>
      <c r="G203" s="15"/>
      <c r="H203" s="213">
        <v>26.832999999999998</v>
      </c>
      <c r="I203" s="214"/>
      <c r="J203" s="15"/>
      <c r="K203" s="15"/>
      <c r="L203" s="210"/>
      <c r="M203" s="215"/>
      <c r="N203" s="216"/>
      <c r="O203" s="216"/>
      <c r="P203" s="216"/>
      <c r="Q203" s="216"/>
      <c r="R203" s="216"/>
      <c r="S203" s="216"/>
      <c r="T203" s="217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11" t="s">
        <v>157</v>
      </c>
      <c r="AU203" s="211" t="s">
        <v>84</v>
      </c>
      <c r="AV203" s="15" t="s">
        <v>155</v>
      </c>
      <c r="AW203" s="15" t="s">
        <v>34</v>
      </c>
      <c r="AX203" s="15" t="s">
        <v>82</v>
      </c>
      <c r="AY203" s="211" t="s">
        <v>148</v>
      </c>
    </row>
    <row r="204" s="2" customFormat="1" ht="16.5" customHeight="1">
      <c r="A204" s="38"/>
      <c r="B204" s="146"/>
      <c r="C204" s="181" t="s">
        <v>247</v>
      </c>
      <c r="D204" s="181" t="s">
        <v>150</v>
      </c>
      <c r="E204" s="182" t="s">
        <v>248</v>
      </c>
      <c r="F204" s="183" t="s">
        <v>249</v>
      </c>
      <c r="G204" s="184" t="s">
        <v>153</v>
      </c>
      <c r="H204" s="185">
        <v>1.653</v>
      </c>
      <c r="I204" s="186"/>
      <c r="J204" s="187">
        <f>ROUND(I204*H204,2)</f>
        <v>0</v>
      </c>
      <c r="K204" s="183" t="s">
        <v>154</v>
      </c>
      <c r="L204" s="39"/>
      <c r="M204" s="188" t="s">
        <v>1</v>
      </c>
      <c r="N204" s="189" t="s">
        <v>42</v>
      </c>
      <c r="O204" s="77"/>
      <c r="P204" s="190">
        <f>O204*H204</f>
        <v>0</v>
      </c>
      <c r="Q204" s="190">
        <v>0.045670000000000002</v>
      </c>
      <c r="R204" s="190">
        <f>Q204*H204</f>
        <v>0.075492509999999999</v>
      </c>
      <c r="S204" s="190">
        <v>0</v>
      </c>
      <c r="T204" s="191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192" t="s">
        <v>155</v>
      </c>
      <c r="AT204" s="192" t="s">
        <v>150</v>
      </c>
      <c r="AU204" s="192" t="s">
        <v>84</v>
      </c>
      <c r="AY204" s="19" t="s">
        <v>148</v>
      </c>
      <c r="BE204" s="193">
        <f>IF(N204="základní",J204,0)</f>
        <v>0</v>
      </c>
      <c r="BF204" s="193">
        <f>IF(N204="snížená",J204,0)</f>
        <v>0</v>
      </c>
      <c r="BG204" s="193">
        <f>IF(N204="zákl. přenesená",J204,0)</f>
        <v>0</v>
      </c>
      <c r="BH204" s="193">
        <f>IF(N204="sníž. přenesená",J204,0)</f>
        <v>0</v>
      </c>
      <c r="BI204" s="193">
        <f>IF(N204="nulová",J204,0)</f>
        <v>0</v>
      </c>
      <c r="BJ204" s="19" t="s">
        <v>82</v>
      </c>
      <c r="BK204" s="193">
        <f>ROUND(I204*H204,2)</f>
        <v>0</v>
      </c>
      <c r="BL204" s="19" t="s">
        <v>155</v>
      </c>
      <c r="BM204" s="192" t="s">
        <v>250</v>
      </c>
    </row>
    <row r="205" s="13" customFormat="1">
      <c r="A205" s="13"/>
      <c r="B205" s="194"/>
      <c r="C205" s="13"/>
      <c r="D205" s="195" t="s">
        <v>157</v>
      </c>
      <c r="E205" s="196" t="s">
        <v>1</v>
      </c>
      <c r="F205" s="197" t="s">
        <v>251</v>
      </c>
      <c r="G205" s="13"/>
      <c r="H205" s="198">
        <v>0.90700000000000003</v>
      </c>
      <c r="I205" s="199"/>
      <c r="J205" s="13"/>
      <c r="K205" s="13"/>
      <c r="L205" s="194"/>
      <c r="M205" s="200"/>
      <c r="N205" s="201"/>
      <c r="O205" s="201"/>
      <c r="P205" s="201"/>
      <c r="Q205" s="201"/>
      <c r="R205" s="201"/>
      <c r="S205" s="201"/>
      <c r="T205" s="202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196" t="s">
        <v>157</v>
      </c>
      <c r="AU205" s="196" t="s">
        <v>84</v>
      </c>
      <c r="AV205" s="13" t="s">
        <v>84</v>
      </c>
      <c r="AW205" s="13" t="s">
        <v>34</v>
      </c>
      <c r="AX205" s="13" t="s">
        <v>77</v>
      </c>
      <c r="AY205" s="196" t="s">
        <v>148</v>
      </c>
    </row>
    <row r="206" s="13" customFormat="1">
      <c r="A206" s="13"/>
      <c r="B206" s="194"/>
      <c r="C206" s="13"/>
      <c r="D206" s="195" t="s">
        <v>157</v>
      </c>
      <c r="E206" s="196" t="s">
        <v>1</v>
      </c>
      <c r="F206" s="197" t="s">
        <v>252</v>
      </c>
      <c r="G206" s="13"/>
      <c r="H206" s="198">
        <v>0.746</v>
      </c>
      <c r="I206" s="199"/>
      <c r="J206" s="13"/>
      <c r="K206" s="13"/>
      <c r="L206" s="194"/>
      <c r="M206" s="200"/>
      <c r="N206" s="201"/>
      <c r="O206" s="201"/>
      <c r="P206" s="201"/>
      <c r="Q206" s="201"/>
      <c r="R206" s="201"/>
      <c r="S206" s="201"/>
      <c r="T206" s="202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196" t="s">
        <v>157</v>
      </c>
      <c r="AU206" s="196" t="s">
        <v>84</v>
      </c>
      <c r="AV206" s="13" t="s">
        <v>84</v>
      </c>
      <c r="AW206" s="13" t="s">
        <v>34</v>
      </c>
      <c r="AX206" s="13" t="s">
        <v>77</v>
      </c>
      <c r="AY206" s="196" t="s">
        <v>148</v>
      </c>
    </row>
    <row r="207" s="15" customFormat="1">
      <c r="A207" s="15"/>
      <c r="B207" s="210"/>
      <c r="C207" s="15"/>
      <c r="D207" s="195" t="s">
        <v>157</v>
      </c>
      <c r="E207" s="211" t="s">
        <v>1</v>
      </c>
      <c r="F207" s="212" t="s">
        <v>186</v>
      </c>
      <c r="G207" s="15"/>
      <c r="H207" s="213">
        <v>1.653</v>
      </c>
      <c r="I207" s="214"/>
      <c r="J207" s="15"/>
      <c r="K207" s="15"/>
      <c r="L207" s="210"/>
      <c r="M207" s="215"/>
      <c r="N207" s="216"/>
      <c r="O207" s="216"/>
      <c r="P207" s="216"/>
      <c r="Q207" s="216"/>
      <c r="R207" s="216"/>
      <c r="S207" s="216"/>
      <c r="T207" s="217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11" t="s">
        <v>157</v>
      </c>
      <c r="AU207" s="211" t="s">
        <v>84</v>
      </c>
      <c r="AV207" s="15" t="s">
        <v>155</v>
      </c>
      <c r="AW207" s="15" t="s">
        <v>34</v>
      </c>
      <c r="AX207" s="15" t="s">
        <v>82</v>
      </c>
      <c r="AY207" s="211" t="s">
        <v>148</v>
      </c>
    </row>
    <row r="208" s="2" customFormat="1" ht="16.5" customHeight="1">
      <c r="A208" s="38"/>
      <c r="B208" s="146"/>
      <c r="C208" s="181" t="s">
        <v>253</v>
      </c>
      <c r="D208" s="181" t="s">
        <v>150</v>
      </c>
      <c r="E208" s="182" t="s">
        <v>254</v>
      </c>
      <c r="F208" s="183" t="s">
        <v>255</v>
      </c>
      <c r="G208" s="184" t="s">
        <v>153</v>
      </c>
      <c r="H208" s="185">
        <v>5.9640000000000004</v>
      </c>
      <c r="I208" s="186"/>
      <c r="J208" s="187">
        <f>ROUND(I208*H208,2)</f>
        <v>0</v>
      </c>
      <c r="K208" s="183" t="s">
        <v>154</v>
      </c>
      <c r="L208" s="39"/>
      <c r="M208" s="188" t="s">
        <v>1</v>
      </c>
      <c r="N208" s="189" t="s">
        <v>42</v>
      </c>
      <c r="O208" s="77"/>
      <c r="P208" s="190">
        <f>O208*H208</f>
        <v>0</v>
      </c>
      <c r="Q208" s="190">
        <v>0.054600000000000003</v>
      </c>
      <c r="R208" s="190">
        <f>Q208*H208</f>
        <v>0.32563440000000005</v>
      </c>
      <c r="S208" s="190">
        <v>0</v>
      </c>
      <c r="T208" s="191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192" t="s">
        <v>155</v>
      </c>
      <c r="AT208" s="192" t="s">
        <v>150</v>
      </c>
      <c r="AU208" s="192" t="s">
        <v>84</v>
      </c>
      <c r="AY208" s="19" t="s">
        <v>148</v>
      </c>
      <c r="BE208" s="193">
        <f>IF(N208="základní",J208,0)</f>
        <v>0</v>
      </c>
      <c r="BF208" s="193">
        <f>IF(N208="snížená",J208,0)</f>
        <v>0</v>
      </c>
      <c r="BG208" s="193">
        <f>IF(N208="zákl. přenesená",J208,0)</f>
        <v>0</v>
      </c>
      <c r="BH208" s="193">
        <f>IF(N208="sníž. přenesená",J208,0)</f>
        <v>0</v>
      </c>
      <c r="BI208" s="193">
        <f>IF(N208="nulová",J208,0)</f>
        <v>0</v>
      </c>
      <c r="BJ208" s="19" t="s">
        <v>82</v>
      </c>
      <c r="BK208" s="193">
        <f>ROUND(I208*H208,2)</f>
        <v>0</v>
      </c>
      <c r="BL208" s="19" t="s">
        <v>155</v>
      </c>
      <c r="BM208" s="192" t="s">
        <v>256</v>
      </c>
    </row>
    <row r="209" s="13" customFormat="1">
      <c r="A209" s="13"/>
      <c r="B209" s="194"/>
      <c r="C209" s="13"/>
      <c r="D209" s="195" t="s">
        <v>157</v>
      </c>
      <c r="E209" s="196" t="s">
        <v>1</v>
      </c>
      <c r="F209" s="197" t="s">
        <v>257</v>
      </c>
      <c r="G209" s="13"/>
      <c r="H209" s="198">
        <v>5.9640000000000004</v>
      </c>
      <c r="I209" s="199"/>
      <c r="J209" s="13"/>
      <c r="K209" s="13"/>
      <c r="L209" s="194"/>
      <c r="M209" s="200"/>
      <c r="N209" s="201"/>
      <c r="O209" s="201"/>
      <c r="P209" s="201"/>
      <c r="Q209" s="201"/>
      <c r="R209" s="201"/>
      <c r="S209" s="201"/>
      <c r="T209" s="202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196" t="s">
        <v>157</v>
      </c>
      <c r="AU209" s="196" t="s">
        <v>84</v>
      </c>
      <c r="AV209" s="13" t="s">
        <v>84</v>
      </c>
      <c r="AW209" s="13" t="s">
        <v>34</v>
      </c>
      <c r="AX209" s="13" t="s">
        <v>82</v>
      </c>
      <c r="AY209" s="196" t="s">
        <v>148</v>
      </c>
    </row>
    <row r="210" s="2" customFormat="1" ht="16.5" customHeight="1">
      <c r="A210" s="38"/>
      <c r="B210" s="146"/>
      <c r="C210" s="181" t="s">
        <v>258</v>
      </c>
      <c r="D210" s="181" t="s">
        <v>150</v>
      </c>
      <c r="E210" s="182" t="s">
        <v>259</v>
      </c>
      <c r="F210" s="183" t="s">
        <v>260</v>
      </c>
      <c r="G210" s="184" t="s">
        <v>153</v>
      </c>
      <c r="H210" s="185">
        <v>0.77700000000000002</v>
      </c>
      <c r="I210" s="186"/>
      <c r="J210" s="187">
        <f>ROUND(I210*H210,2)</f>
        <v>0</v>
      </c>
      <c r="K210" s="183" t="s">
        <v>154</v>
      </c>
      <c r="L210" s="39"/>
      <c r="M210" s="188" t="s">
        <v>1</v>
      </c>
      <c r="N210" s="189" t="s">
        <v>42</v>
      </c>
      <c r="O210" s="77"/>
      <c r="P210" s="190">
        <f>O210*H210</f>
        <v>0</v>
      </c>
      <c r="Q210" s="190">
        <v>0.073480000000000004</v>
      </c>
      <c r="R210" s="190">
        <f>Q210*H210</f>
        <v>0.057093960000000006</v>
      </c>
      <c r="S210" s="190">
        <v>0</v>
      </c>
      <c r="T210" s="191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192" t="s">
        <v>155</v>
      </c>
      <c r="AT210" s="192" t="s">
        <v>150</v>
      </c>
      <c r="AU210" s="192" t="s">
        <v>84</v>
      </c>
      <c r="AY210" s="19" t="s">
        <v>148</v>
      </c>
      <c r="BE210" s="193">
        <f>IF(N210="základní",J210,0)</f>
        <v>0</v>
      </c>
      <c r="BF210" s="193">
        <f>IF(N210="snížená",J210,0)</f>
        <v>0</v>
      </c>
      <c r="BG210" s="193">
        <f>IF(N210="zákl. přenesená",J210,0)</f>
        <v>0</v>
      </c>
      <c r="BH210" s="193">
        <f>IF(N210="sníž. přenesená",J210,0)</f>
        <v>0</v>
      </c>
      <c r="BI210" s="193">
        <f>IF(N210="nulová",J210,0)</f>
        <v>0</v>
      </c>
      <c r="BJ210" s="19" t="s">
        <v>82</v>
      </c>
      <c r="BK210" s="193">
        <f>ROUND(I210*H210,2)</f>
        <v>0</v>
      </c>
      <c r="BL210" s="19" t="s">
        <v>155</v>
      </c>
      <c r="BM210" s="192" t="s">
        <v>261</v>
      </c>
    </row>
    <row r="211" s="13" customFormat="1">
      <c r="A211" s="13"/>
      <c r="B211" s="194"/>
      <c r="C211" s="13"/>
      <c r="D211" s="195" t="s">
        <v>157</v>
      </c>
      <c r="E211" s="196" t="s">
        <v>1</v>
      </c>
      <c r="F211" s="197" t="s">
        <v>262</v>
      </c>
      <c r="G211" s="13"/>
      <c r="H211" s="198">
        <v>0.77700000000000002</v>
      </c>
      <c r="I211" s="199"/>
      <c r="J211" s="13"/>
      <c r="K211" s="13"/>
      <c r="L211" s="194"/>
      <c r="M211" s="200"/>
      <c r="N211" s="201"/>
      <c r="O211" s="201"/>
      <c r="P211" s="201"/>
      <c r="Q211" s="201"/>
      <c r="R211" s="201"/>
      <c r="S211" s="201"/>
      <c r="T211" s="202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196" t="s">
        <v>157</v>
      </c>
      <c r="AU211" s="196" t="s">
        <v>84</v>
      </c>
      <c r="AV211" s="13" t="s">
        <v>84</v>
      </c>
      <c r="AW211" s="13" t="s">
        <v>34</v>
      </c>
      <c r="AX211" s="13" t="s">
        <v>82</v>
      </c>
      <c r="AY211" s="196" t="s">
        <v>148</v>
      </c>
    </row>
    <row r="212" s="2" customFormat="1" ht="16.5" customHeight="1">
      <c r="A212" s="38"/>
      <c r="B212" s="146"/>
      <c r="C212" s="181" t="s">
        <v>7</v>
      </c>
      <c r="D212" s="181" t="s">
        <v>150</v>
      </c>
      <c r="E212" s="182" t="s">
        <v>263</v>
      </c>
      <c r="F212" s="183" t="s">
        <v>264</v>
      </c>
      <c r="G212" s="184" t="s">
        <v>153</v>
      </c>
      <c r="H212" s="185">
        <v>0.53100000000000003</v>
      </c>
      <c r="I212" s="186"/>
      <c r="J212" s="187">
        <f>ROUND(I212*H212,2)</f>
        <v>0</v>
      </c>
      <c r="K212" s="183" t="s">
        <v>154</v>
      </c>
      <c r="L212" s="39"/>
      <c r="M212" s="188" t="s">
        <v>1</v>
      </c>
      <c r="N212" s="189" t="s">
        <v>42</v>
      </c>
      <c r="O212" s="77"/>
      <c r="P212" s="190">
        <f>O212*H212</f>
        <v>0</v>
      </c>
      <c r="Q212" s="190">
        <v>0.16114000000000001</v>
      </c>
      <c r="R212" s="190">
        <f>Q212*H212</f>
        <v>0.085565340000000004</v>
      </c>
      <c r="S212" s="190">
        <v>0</v>
      </c>
      <c r="T212" s="191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192" t="s">
        <v>155</v>
      </c>
      <c r="AT212" s="192" t="s">
        <v>150</v>
      </c>
      <c r="AU212" s="192" t="s">
        <v>84</v>
      </c>
      <c r="AY212" s="19" t="s">
        <v>148</v>
      </c>
      <c r="BE212" s="193">
        <f>IF(N212="základní",J212,0)</f>
        <v>0</v>
      </c>
      <c r="BF212" s="193">
        <f>IF(N212="snížená",J212,0)</f>
        <v>0</v>
      </c>
      <c r="BG212" s="193">
        <f>IF(N212="zákl. přenesená",J212,0)</f>
        <v>0</v>
      </c>
      <c r="BH212" s="193">
        <f>IF(N212="sníž. přenesená",J212,0)</f>
        <v>0</v>
      </c>
      <c r="BI212" s="193">
        <f>IF(N212="nulová",J212,0)</f>
        <v>0</v>
      </c>
      <c r="BJ212" s="19" t="s">
        <v>82</v>
      </c>
      <c r="BK212" s="193">
        <f>ROUND(I212*H212,2)</f>
        <v>0</v>
      </c>
      <c r="BL212" s="19" t="s">
        <v>155</v>
      </c>
      <c r="BM212" s="192" t="s">
        <v>265</v>
      </c>
    </row>
    <row r="213" s="13" customFormat="1">
      <c r="A213" s="13"/>
      <c r="B213" s="194"/>
      <c r="C213" s="13"/>
      <c r="D213" s="195" t="s">
        <v>157</v>
      </c>
      <c r="E213" s="196" t="s">
        <v>1</v>
      </c>
      <c r="F213" s="197" t="s">
        <v>266</v>
      </c>
      <c r="G213" s="13"/>
      <c r="H213" s="198">
        <v>0.53100000000000003</v>
      </c>
      <c r="I213" s="199"/>
      <c r="J213" s="13"/>
      <c r="K213" s="13"/>
      <c r="L213" s="194"/>
      <c r="M213" s="200"/>
      <c r="N213" s="201"/>
      <c r="O213" s="201"/>
      <c r="P213" s="201"/>
      <c r="Q213" s="201"/>
      <c r="R213" s="201"/>
      <c r="S213" s="201"/>
      <c r="T213" s="202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196" t="s">
        <v>157</v>
      </c>
      <c r="AU213" s="196" t="s">
        <v>84</v>
      </c>
      <c r="AV213" s="13" t="s">
        <v>84</v>
      </c>
      <c r="AW213" s="13" t="s">
        <v>34</v>
      </c>
      <c r="AX213" s="13" t="s">
        <v>82</v>
      </c>
      <c r="AY213" s="196" t="s">
        <v>148</v>
      </c>
    </row>
    <row r="214" s="12" customFormat="1" ht="22.8" customHeight="1">
      <c r="A214" s="12"/>
      <c r="B214" s="168"/>
      <c r="C214" s="12"/>
      <c r="D214" s="169" t="s">
        <v>76</v>
      </c>
      <c r="E214" s="179" t="s">
        <v>155</v>
      </c>
      <c r="F214" s="179" t="s">
        <v>267</v>
      </c>
      <c r="G214" s="12"/>
      <c r="H214" s="12"/>
      <c r="I214" s="171"/>
      <c r="J214" s="180">
        <f>BK214</f>
        <v>0</v>
      </c>
      <c r="K214" s="12"/>
      <c r="L214" s="168"/>
      <c r="M214" s="173"/>
      <c r="N214" s="174"/>
      <c r="O214" s="174"/>
      <c r="P214" s="175">
        <f>SUM(P215:P229)</f>
        <v>0</v>
      </c>
      <c r="Q214" s="174"/>
      <c r="R214" s="175">
        <f>SUM(R215:R229)</f>
        <v>8.4365798899999991</v>
      </c>
      <c r="S214" s="174"/>
      <c r="T214" s="176">
        <f>SUM(T215:T229)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169" t="s">
        <v>82</v>
      </c>
      <c r="AT214" s="177" t="s">
        <v>76</v>
      </c>
      <c r="AU214" s="177" t="s">
        <v>82</v>
      </c>
      <c r="AY214" s="169" t="s">
        <v>148</v>
      </c>
      <c r="BK214" s="178">
        <f>SUM(BK215:BK229)</f>
        <v>0</v>
      </c>
    </row>
    <row r="215" s="2" customFormat="1" ht="16.5" customHeight="1">
      <c r="A215" s="38"/>
      <c r="B215" s="146"/>
      <c r="C215" s="181" t="s">
        <v>268</v>
      </c>
      <c r="D215" s="181" t="s">
        <v>150</v>
      </c>
      <c r="E215" s="182" t="s">
        <v>269</v>
      </c>
      <c r="F215" s="183" t="s">
        <v>270</v>
      </c>
      <c r="G215" s="184" t="s">
        <v>171</v>
      </c>
      <c r="H215" s="185">
        <v>3.0030000000000001</v>
      </c>
      <c r="I215" s="186"/>
      <c r="J215" s="187">
        <f>ROUND(I215*H215,2)</f>
        <v>0</v>
      </c>
      <c r="K215" s="183" t="s">
        <v>154</v>
      </c>
      <c r="L215" s="39"/>
      <c r="M215" s="188" t="s">
        <v>1</v>
      </c>
      <c r="N215" s="189" t="s">
        <v>42</v>
      </c>
      <c r="O215" s="77"/>
      <c r="P215" s="190">
        <f>O215*H215</f>
        <v>0</v>
      </c>
      <c r="Q215" s="190">
        <v>2.5020099999999998</v>
      </c>
      <c r="R215" s="190">
        <f>Q215*H215</f>
        <v>7.51353603</v>
      </c>
      <c r="S215" s="190">
        <v>0</v>
      </c>
      <c r="T215" s="191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192" t="s">
        <v>155</v>
      </c>
      <c r="AT215" s="192" t="s">
        <v>150</v>
      </c>
      <c r="AU215" s="192" t="s">
        <v>84</v>
      </c>
      <c r="AY215" s="19" t="s">
        <v>148</v>
      </c>
      <c r="BE215" s="193">
        <f>IF(N215="základní",J215,0)</f>
        <v>0</v>
      </c>
      <c r="BF215" s="193">
        <f>IF(N215="snížená",J215,0)</f>
        <v>0</v>
      </c>
      <c r="BG215" s="193">
        <f>IF(N215="zákl. přenesená",J215,0)</f>
        <v>0</v>
      </c>
      <c r="BH215" s="193">
        <f>IF(N215="sníž. přenesená",J215,0)</f>
        <v>0</v>
      </c>
      <c r="BI215" s="193">
        <f>IF(N215="nulová",J215,0)</f>
        <v>0</v>
      </c>
      <c r="BJ215" s="19" t="s">
        <v>82</v>
      </c>
      <c r="BK215" s="193">
        <f>ROUND(I215*H215,2)</f>
        <v>0</v>
      </c>
      <c r="BL215" s="19" t="s">
        <v>155</v>
      </c>
      <c r="BM215" s="192" t="s">
        <v>271</v>
      </c>
    </row>
    <row r="216" s="13" customFormat="1">
      <c r="A216" s="13"/>
      <c r="B216" s="194"/>
      <c r="C216" s="13"/>
      <c r="D216" s="195" t="s">
        <v>157</v>
      </c>
      <c r="E216" s="196" t="s">
        <v>1</v>
      </c>
      <c r="F216" s="197" t="s">
        <v>272</v>
      </c>
      <c r="G216" s="13"/>
      <c r="H216" s="198">
        <v>1.796</v>
      </c>
      <c r="I216" s="199"/>
      <c r="J216" s="13"/>
      <c r="K216" s="13"/>
      <c r="L216" s="194"/>
      <c r="M216" s="200"/>
      <c r="N216" s="201"/>
      <c r="O216" s="201"/>
      <c r="P216" s="201"/>
      <c r="Q216" s="201"/>
      <c r="R216" s="201"/>
      <c r="S216" s="201"/>
      <c r="T216" s="202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196" t="s">
        <v>157</v>
      </c>
      <c r="AU216" s="196" t="s">
        <v>84</v>
      </c>
      <c r="AV216" s="13" t="s">
        <v>84</v>
      </c>
      <c r="AW216" s="13" t="s">
        <v>34</v>
      </c>
      <c r="AX216" s="13" t="s">
        <v>77</v>
      </c>
      <c r="AY216" s="196" t="s">
        <v>148</v>
      </c>
    </row>
    <row r="217" s="13" customFormat="1">
      <c r="A217" s="13"/>
      <c r="B217" s="194"/>
      <c r="C217" s="13"/>
      <c r="D217" s="195" t="s">
        <v>157</v>
      </c>
      <c r="E217" s="196" t="s">
        <v>1</v>
      </c>
      <c r="F217" s="197" t="s">
        <v>273</v>
      </c>
      <c r="G217" s="13"/>
      <c r="H217" s="198">
        <v>1.2070000000000001</v>
      </c>
      <c r="I217" s="199"/>
      <c r="J217" s="13"/>
      <c r="K217" s="13"/>
      <c r="L217" s="194"/>
      <c r="M217" s="200"/>
      <c r="N217" s="201"/>
      <c r="O217" s="201"/>
      <c r="P217" s="201"/>
      <c r="Q217" s="201"/>
      <c r="R217" s="201"/>
      <c r="S217" s="201"/>
      <c r="T217" s="202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196" t="s">
        <v>157</v>
      </c>
      <c r="AU217" s="196" t="s">
        <v>84</v>
      </c>
      <c r="AV217" s="13" t="s">
        <v>84</v>
      </c>
      <c r="AW217" s="13" t="s">
        <v>34</v>
      </c>
      <c r="AX217" s="13" t="s">
        <v>77</v>
      </c>
      <c r="AY217" s="196" t="s">
        <v>148</v>
      </c>
    </row>
    <row r="218" s="15" customFormat="1">
      <c r="A218" s="15"/>
      <c r="B218" s="210"/>
      <c r="C218" s="15"/>
      <c r="D218" s="195" t="s">
        <v>157</v>
      </c>
      <c r="E218" s="211" t="s">
        <v>1</v>
      </c>
      <c r="F218" s="212" t="s">
        <v>186</v>
      </c>
      <c r="G218" s="15"/>
      <c r="H218" s="213">
        <v>3.0030000000000001</v>
      </c>
      <c r="I218" s="214"/>
      <c r="J218" s="15"/>
      <c r="K218" s="15"/>
      <c r="L218" s="210"/>
      <c r="M218" s="215"/>
      <c r="N218" s="216"/>
      <c r="O218" s="216"/>
      <c r="P218" s="216"/>
      <c r="Q218" s="216"/>
      <c r="R218" s="216"/>
      <c r="S218" s="216"/>
      <c r="T218" s="217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11" t="s">
        <v>157</v>
      </c>
      <c r="AU218" s="211" t="s">
        <v>84</v>
      </c>
      <c r="AV218" s="15" t="s">
        <v>155</v>
      </c>
      <c r="AW218" s="15" t="s">
        <v>34</v>
      </c>
      <c r="AX218" s="15" t="s">
        <v>82</v>
      </c>
      <c r="AY218" s="211" t="s">
        <v>148</v>
      </c>
    </row>
    <row r="219" s="2" customFormat="1" ht="24.15" customHeight="1">
      <c r="A219" s="38"/>
      <c r="B219" s="146"/>
      <c r="C219" s="181" t="s">
        <v>274</v>
      </c>
      <c r="D219" s="181" t="s">
        <v>150</v>
      </c>
      <c r="E219" s="182" t="s">
        <v>275</v>
      </c>
      <c r="F219" s="183" t="s">
        <v>276</v>
      </c>
      <c r="G219" s="184" t="s">
        <v>153</v>
      </c>
      <c r="H219" s="185">
        <v>35.914000000000001</v>
      </c>
      <c r="I219" s="186"/>
      <c r="J219" s="187">
        <f>ROUND(I219*H219,2)</f>
        <v>0</v>
      </c>
      <c r="K219" s="183" t="s">
        <v>1</v>
      </c>
      <c r="L219" s="39"/>
      <c r="M219" s="188" t="s">
        <v>1</v>
      </c>
      <c r="N219" s="189" t="s">
        <v>42</v>
      </c>
      <c r="O219" s="77"/>
      <c r="P219" s="190">
        <f>O219*H219</f>
        <v>0</v>
      </c>
      <c r="Q219" s="190">
        <v>0.01031</v>
      </c>
      <c r="R219" s="190">
        <f>Q219*H219</f>
        <v>0.37027334000000001</v>
      </c>
      <c r="S219" s="190">
        <v>0</v>
      </c>
      <c r="T219" s="191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192" t="s">
        <v>155</v>
      </c>
      <c r="AT219" s="192" t="s">
        <v>150</v>
      </c>
      <c r="AU219" s="192" t="s">
        <v>84</v>
      </c>
      <c r="AY219" s="19" t="s">
        <v>148</v>
      </c>
      <c r="BE219" s="193">
        <f>IF(N219="základní",J219,0)</f>
        <v>0</v>
      </c>
      <c r="BF219" s="193">
        <f>IF(N219="snížená",J219,0)</f>
        <v>0</v>
      </c>
      <c r="BG219" s="193">
        <f>IF(N219="zákl. přenesená",J219,0)</f>
        <v>0</v>
      </c>
      <c r="BH219" s="193">
        <f>IF(N219="sníž. přenesená",J219,0)</f>
        <v>0</v>
      </c>
      <c r="BI219" s="193">
        <f>IF(N219="nulová",J219,0)</f>
        <v>0</v>
      </c>
      <c r="BJ219" s="19" t="s">
        <v>82</v>
      </c>
      <c r="BK219" s="193">
        <f>ROUND(I219*H219,2)</f>
        <v>0</v>
      </c>
      <c r="BL219" s="19" t="s">
        <v>155</v>
      </c>
      <c r="BM219" s="192" t="s">
        <v>277</v>
      </c>
    </row>
    <row r="220" s="13" customFormat="1">
      <c r="A220" s="13"/>
      <c r="B220" s="194"/>
      <c r="C220" s="13"/>
      <c r="D220" s="195" t="s">
        <v>157</v>
      </c>
      <c r="E220" s="196" t="s">
        <v>1</v>
      </c>
      <c r="F220" s="197" t="s">
        <v>278</v>
      </c>
      <c r="G220" s="13"/>
      <c r="H220" s="198">
        <v>20.198</v>
      </c>
      <c r="I220" s="199"/>
      <c r="J220" s="13"/>
      <c r="K220" s="13"/>
      <c r="L220" s="194"/>
      <c r="M220" s="200"/>
      <c r="N220" s="201"/>
      <c r="O220" s="201"/>
      <c r="P220" s="201"/>
      <c r="Q220" s="201"/>
      <c r="R220" s="201"/>
      <c r="S220" s="201"/>
      <c r="T220" s="202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196" t="s">
        <v>157</v>
      </c>
      <c r="AU220" s="196" t="s">
        <v>84</v>
      </c>
      <c r="AV220" s="13" t="s">
        <v>84</v>
      </c>
      <c r="AW220" s="13" t="s">
        <v>34</v>
      </c>
      <c r="AX220" s="13" t="s">
        <v>77</v>
      </c>
      <c r="AY220" s="196" t="s">
        <v>148</v>
      </c>
    </row>
    <row r="221" s="13" customFormat="1">
      <c r="A221" s="13"/>
      <c r="B221" s="194"/>
      <c r="C221" s="13"/>
      <c r="D221" s="195" t="s">
        <v>157</v>
      </c>
      <c r="E221" s="196" t="s">
        <v>1</v>
      </c>
      <c r="F221" s="197" t="s">
        <v>279</v>
      </c>
      <c r="G221" s="13"/>
      <c r="H221" s="198">
        <v>7.7320000000000002</v>
      </c>
      <c r="I221" s="199"/>
      <c r="J221" s="13"/>
      <c r="K221" s="13"/>
      <c r="L221" s="194"/>
      <c r="M221" s="200"/>
      <c r="N221" s="201"/>
      <c r="O221" s="201"/>
      <c r="P221" s="201"/>
      <c r="Q221" s="201"/>
      <c r="R221" s="201"/>
      <c r="S221" s="201"/>
      <c r="T221" s="202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196" t="s">
        <v>157</v>
      </c>
      <c r="AU221" s="196" t="s">
        <v>84</v>
      </c>
      <c r="AV221" s="13" t="s">
        <v>84</v>
      </c>
      <c r="AW221" s="13" t="s">
        <v>34</v>
      </c>
      <c r="AX221" s="13" t="s">
        <v>77</v>
      </c>
      <c r="AY221" s="196" t="s">
        <v>148</v>
      </c>
    </row>
    <row r="222" s="13" customFormat="1">
      <c r="A222" s="13"/>
      <c r="B222" s="194"/>
      <c r="C222" s="13"/>
      <c r="D222" s="195" t="s">
        <v>157</v>
      </c>
      <c r="E222" s="196" t="s">
        <v>1</v>
      </c>
      <c r="F222" s="197" t="s">
        <v>280</v>
      </c>
      <c r="G222" s="13"/>
      <c r="H222" s="198">
        <v>1.883</v>
      </c>
      <c r="I222" s="199"/>
      <c r="J222" s="13"/>
      <c r="K222" s="13"/>
      <c r="L222" s="194"/>
      <c r="M222" s="200"/>
      <c r="N222" s="201"/>
      <c r="O222" s="201"/>
      <c r="P222" s="201"/>
      <c r="Q222" s="201"/>
      <c r="R222" s="201"/>
      <c r="S222" s="201"/>
      <c r="T222" s="202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196" t="s">
        <v>157</v>
      </c>
      <c r="AU222" s="196" t="s">
        <v>84</v>
      </c>
      <c r="AV222" s="13" t="s">
        <v>84</v>
      </c>
      <c r="AW222" s="13" t="s">
        <v>34</v>
      </c>
      <c r="AX222" s="13" t="s">
        <v>77</v>
      </c>
      <c r="AY222" s="196" t="s">
        <v>148</v>
      </c>
    </row>
    <row r="223" s="13" customFormat="1">
      <c r="A223" s="13"/>
      <c r="B223" s="194"/>
      <c r="C223" s="13"/>
      <c r="D223" s="195" t="s">
        <v>157</v>
      </c>
      <c r="E223" s="196" t="s">
        <v>1</v>
      </c>
      <c r="F223" s="197" t="s">
        <v>281</v>
      </c>
      <c r="G223" s="13"/>
      <c r="H223" s="198">
        <v>6.3120000000000003</v>
      </c>
      <c r="I223" s="199"/>
      <c r="J223" s="13"/>
      <c r="K223" s="13"/>
      <c r="L223" s="194"/>
      <c r="M223" s="200"/>
      <c r="N223" s="201"/>
      <c r="O223" s="201"/>
      <c r="P223" s="201"/>
      <c r="Q223" s="201"/>
      <c r="R223" s="201"/>
      <c r="S223" s="201"/>
      <c r="T223" s="202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196" t="s">
        <v>157</v>
      </c>
      <c r="AU223" s="196" t="s">
        <v>84</v>
      </c>
      <c r="AV223" s="13" t="s">
        <v>84</v>
      </c>
      <c r="AW223" s="13" t="s">
        <v>34</v>
      </c>
      <c r="AX223" s="13" t="s">
        <v>77</v>
      </c>
      <c r="AY223" s="196" t="s">
        <v>148</v>
      </c>
    </row>
    <row r="224" s="13" customFormat="1">
      <c r="A224" s="13"/>
      <c r="B224" s="194"/>
      <c r="C224" s="13"/>
      <c r="D224" s="195" t="s">
        <v>157</v>
      </c>
      <c r="E224" s="196" t="s">
        <v>1</v>
      </c>
      <c r="F224" s="197" t="s">
        <v>282</v>
      </c>
      <c r="G224" s="13"/>
      <c r="H224" s="198">
        <v>-0.21099999999999999</v>
      </c>
      <c r="I224" s="199"/>
      <c r="J224" s="13"/>
      <c r="K224" s="13"/>
      <c r="L224" s="194"/>
      <c r="M224" s="200"/>
      <c r="N224" s="201"/>
      <c r="O224" s="201"/>
      <c r="P224" s="201"/>
      <c r="Q224" s="201"/>
      <c r="R224" s="201"/>
      <c r="S224" s="201"/>
      <c r="T224" s="202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196" t="s">
        <v>157</v>
      </c>
      <c r="AU224" s="196" t="s">
        <v>84</v>
      </c>
      <c r="AV224" s="13" t="s">
        <v>84</v>
      </c>
      <c r="AW224" s="13" t="s">
        <v>34</v>
      </c>
      <c r="AX224" s="13" t="s">
        <v>77</v>
      </c>
      <c r="AY224" s="196" t="s">
        <v>148</v>
      </c>
    </row>
    <row r="225" s="15" customFormat="1">
      <c r="A225" s="15"/>
      <c r="B225" s="210"/>
      <c r="C225" s="15"/>
      <c r="D225" s="195" t="s">
        <v>157</v>
      </c>
      <c r="E225" s="211" t="s">
        <v>1</v>
      </c>
      <c r="F225" s="212" t="s">
        <v>186</v>
      </c>
      <c r="G225" s="15"/>
      <c r="H225" s="213">
        <v>35.914000000000001</v>
      </c>
      <c r="I225" s="214"/>
      <c r="J225" s="15"/>
      <c r="K225" s="15"/>
      <c r="L225" s="210"/>
      <c r="M225" s="215"/>
      <c r="N225" s="216"/>
      <c r="O225" s="216"/>
      <c r="P225" s="216"/>
      <c r="Q225" s="216"/>
      <c r="R225" s="216"/>
      <c r="S225" s="216"/>
      <c r="T225" s="217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11" t="s">
        <v>157</v>
      </c>
      <c r="AU225" s="211" t="s">
        <v>84</v>
      </c>
      <c r="AV225" s="15" t="s">
        <v>155</v>
      </c>
      <c r="AW225" s="15" t="s">
        <v>34</v>
      </c>
      <c r="AX225" s="15" t="s">
        <v>82</v>
      </c>
      <c r="AY225" s="211" t="s">
        <v>148</v>
      </c>
    </row>
    <row r="226" s="2" customFormat="1" ht="16.5" customHeight="1">
      <c r="A226" s="38"/>
      <c r="B226" s="146"/>
      <c r="C226" s="181" t="s">
        <v>283</v>
      </c>
      <c r="D226" s="181" t="s">
        <v>150</v>
      </c>
      <c r="E226" s="182" t="s">
        <v>284</v>
      </c>
      <c r="F226" s="183" t="s">
        <v>285</v>
      </c>
      <c r="G226" s="184" t="s">
        <v>199</v>
      </c>
      <c r="H226" s="185">
        <v>0.075999999999999998</v>
      </c>
      <c r="I226" s="186"/>
      <c r="J226" s="187">
        <f>ROUND(I226*H226,2)</f>
        <v>0</v>
      </c>
      <c r="K226" s="183" t="s">
        <v>154</v>
      </c>
      <c r="L226" s="39"/>
      <c r="M226" s="188" t="s">
        <v>1</v>
      </c>
      <c r="N226" s="189" t="s">
        <v>42</v>
      </c>
      <c r="O226" s="77"/>
      <c r="P226" s="190">
        <f>O226*H226</f>
        <v>0</v>
      </c>
      <c r="Q226" s="190">
        <v>1.06277</v>
      </c>
      <c r="R226" s="190">
        <f>Q226*H226</f>
        <v>0.080770519999999998</v>
      </c>
      <c r="S226" s="190">
        <v>0</v>
      </c>
      <c r="T226" s="191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192" t="s">
        <v>155</v>
      </c>
      <c r="AT226" s="192" t="s">
        <v>150</v>
      </c>
      <c r="AU226" s="192" t="s">
        <v>84</v>
      </c>
      <c r="AY226" s="19" t="s">
        <v>148</v>
      </c>
      <c r="BE226" s="193">
        <f>IF(N226="základní",J226,0)</f>
        <v>0</v>
      </c>
      <c r="BF226" s="193">
        <f>IF(N226="snížená",J226,0)</f>
        <v>0</v>
      </c>
      <c r="BG226" s="193">
        <f>IF(N226="zákl. přenesená",J226,0)</f>
        <v>0</v>
      </c>
      <c r="BH226" s="193">
        <f>IF(N226="sníž. přenesená",J226,0)</f>
        <v>0</v>
      </c>
      <c r="BI226" s="193">
        <f>IF(N226="nulová",J226,0)</f>
        <v>0</v>
      </c>
      <c r="BJ226" s="19" t="s">
        <v>82</v>
      </c>
      <c r="BK226" s="193">
        <f>ROUND(I226*H226,2)</f>
        <v>0</v>
      </c>
      <c r="BL226" s="19" t="s">
        <v>155</v>
      </c>
      <c r="BM226" s="192" t="s">
        <v>286</v>
      </c>
    </row>
    <row r="227" s="13" customFormat="1">
      <c r="A227" s="13"/>
      <c r="B227" s="194"/>
      <c r="C227" s="13"/>
      <c r="D227" s="195" t="s">
        <v>157</v>
      </c>
      <c r="E227" s="196" t="s">
        <v>1</v>
      </c>
      <c r="F227" s="197" t="s">
        <v>287</v>
      </c>
      <c r="G227" s="13"/>
      <c r="H227" s="198">
        <v>0.075999999999999998</v>
      </c>
      <c r="I227" s="199"/>
      <c r="J227" s="13"/>
      <c r="K227" s="13"/>
      <c r="L227" s="194"/>
      <c r="M227" s="200"/>
      <c r="N227" s="201"/>
      <c r="O227" s="201"/>
      <c r="P227" s="201"/>
      <c r="Q227" s="201"/>
      <c r="R227" s="201"/>
      <c r="S227" s="201"/>
      <c r="T227" s="202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196" t="s">
        <v>157</v>
      </c>
      <c r="AU227" s="196" t="s">
        <v>84</v>
      </c>
      <c r="AV227" s="13" t="s">
        <v>84</v>
      </c>
      <c r="AW227" s="13" t="s">
        <v>34</v>
      </c>
      <c r="AX227" s="13" t="s">
        <v>82</v>
      </c>
      <c r="AY227" s="196" t="s">
        <v>148</v>
      </c>
    </row>
    <row r="228" s="2" customFormat="1" ht="24.15" customHeight="1">
      <c r="A228" s="38"/>
      <c r="B228" s="146"/>
      <c r="C228" s="181" t="s">
        <v>288</v>
      </c>
      <c r="D228" s="181" t="s">
        <v>150</v>
      </c>
      <c r="E228" s="182" t="s">
        <v>289</v>
      </c>
      <c r="F228" s="183" t="s">
        <v>290</v>
      </c>
      <c r="G228" s="184" t="s">
        <v>231</v>
      </c>
      <c r="H228" s="185">
        <v>8</v>
      </c>
      <c r="I228" s="186"/>
      <c r="J228" s="187">
        <f>ROUND(I228*H228,2)</f>
        <v>0</v>
      </c>
      <c r="K228" s="183" t="s">
        <v>154</v>
      </c>
      <c r="L228" s="39"/>
      <c r="M228" s="188" t="s">
        <v>1</v>
      </c>
      <c r="N228" s="189" t="s">
        <v>42</v>
      </c>
      <c r="O228" s="77"/>
      <c r="P228" s="190">
        <f>O228*H228</f>
        <v>0</v>
      </c>
      <c r="Q228" s="190">
        <v>0.058999999999999997</v>
      </c>
      <c r="R228" s="190">
        <f>Q228*H228</f>
        <v>0.47199999999999998</v>
      </c>
      <c r="S228" s="190">
        <v>0</v>
      </c>
      <c r="T228" s="191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192" t="s">
        <v>155</v>
      </c>
      <c r="AT228" s="192" t="s">
        <v>150</v>
      </c>
      <c r="AU228" s="192" t="s">
        <v>84</v>
      </c>
      <c r="AY228" s="19" t="s">
        <v>148</v>
      </c>
      <c r="BE228" s="193">
        <f>IF(N228="základní",J228,0)</f>
        <v>0</v>
      </c>
      <c r="BF228" s="193">
        <f>IF(N228="snížená",J228,0)</f>
        <v>0</v>
      </c>
      <c r="BG228" s="193">
        <f>IF(N228="zákl. přenesená",J228,0)</f>
        <v>0</v>
      </c>
      <c r="BH228" s="193">
        <f>IF(N228="sníž. přenesená",J228,0)</f>
        <v>0</v>
      </c>
      <c r="BI228" s="193">
        <f>IF(N228="nulová",J228,0)</f>
        <v>0</v>
      </c>
      <c r="BJ228" s="19" t="s">
        <v>82</v>
      </c>
      <c r="BK228" s="193">
        <f>ROUND(I228*H228,2)</f>
        <v>0</v>
      </c>
      <c r="BL228" s="19" t="s">
        <v>155</v>
      </c>
      <c r="BM228" s="192" t="s">
        <v>291</v>
      </c>
    </row>
    <row r="229" s="2" customFormat="1" ht="24.15" customHeight="1">
      <c r="A229" s="38"/>
      <c r="B229" s="146"/>
      <c r="C229" s="181" t="s">
        <v>292</v>
      </c>
      <c r="D229" s="181" t="s">
        <v>150</v>
      </c>
      <c r="E229" s="182" t="s">
        <v>293</v>
      </c>
      <c r="F229" s="183" t="s">
        <v>294</v>
      </c>
      <c r="G229" s="184" t="s">
        <v>295</v>
      </c>
      <c r="H229" s="185">
        <v>3</v>
      </c>
      <c r="I229" s="186"/>
      <c r="J229" s="187">
        <f>ROUND(I229*H229,2)</f>
        <v>0</v>
      </c>
      <c r="K229" s="183" t="s">
        <v>1</v>
      </c>
      <c r="L229" s="39"/>
      <c r="M229" s="188" t="s">
        <v>1</v>
      </c>
      <c r="N229" s="189" t="s">
        <v>42</v>
      </c>
      <c r="O229" s="77"/>
      <c r="P229" s="190">
        <f>O229*H229</f>
        <v>0</v>
      </c>
      <c r="Q229" s="190">
        <v>0</v>
      </c>
      <c r="R229" s="190">
        <f>Q229*H229</f>
        <v>0</v>
      </c>
      <c r="S229" s="190">
        <v>0</v>
      </c>
      <c r="T229" s="191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192" t="s">
        <v>155</v>
      </c>
      <c r="AT229" s="192" t="s">
        <v>150</v>
      </c>
      <c r="AU229" s="192" t="s">
        <v>84</v>
      </c>
      <c r="AY229" s="19" t="s">
        <v>148</v>
      </c>
      <c r="BE229" s="193">
        <f>IF(N229="základní",J229,0)</f>
        <v>0</v>
      </c>
      <c r="BF229" s="193">
        <f>IF(N229="snížená",J229,0)</f>
        <v>0</v>
      </c>
      <c r="BG229" s="193">
        <f>IF(N229="zákl. přenesená",J229,0)</f>
        <v>0</v>
      </c>
      <c r="BH229" s="193">
        <f>IF(N229="sníž. přenesená",J229,0)</f>
        <v>0</v>
      </c>
      <c r="BI229" s="193">
        <f>IF(N229="nulová",J229,0)</f>
        <v>0</v>
      </c>
      <c r="BJ229" s="19" t="s">
        <v>82</v>
      </c>
      <c r="BK229" s="193">
        <f>ROUND(I229*H229,2)</f>
        <v>0</v>
      </c>
      <c r="BL229" s="19" t="s">
        <v>155</v>
      </c>
      <c r="BM229" s="192" t="s">
        <v>296</v>
      </c>
    </row>
    <row r="230" s="12" customFormat="1" ht="22.8" customHeight="1">
      <c r="A230" s="12"/>
      <c r="B230" s="168"/>
      <c r="C230" s="12"/>
      <c r="D230" s="169" t="s">
        <v>76</v>
      </c>
      <c r="E230" s="179" t="s">
        <v>179</v>
      </c>
      <c r="F230" s="179" t="s">
        <v>297</v>
      </c>
      <c r="G230" s="12"/>
      <c r="H230" s="12"/>
      <c r="I230" s="171"/>
      <c r="J230" s="180">
        <f>BK230</f>
        <v>0</v>
      </c>
      <c r="K230" s="12"/>
      <c r="L230" s="168"/>
      <c r="M230" s="173"/>
      <c r="N230" s="174"/>
      <c r="O230" s="174"/>
      <c r="P230" s="175">
        <f>SUM(P231:P305)</f>
        <v>0</v>
      </c>
      <c r="Q230" s="174"/>
      <c r="R230" s="175">
        <f>SUM(R231:R305)</f>
        <v>8.2916322499999993</v>
      </c>
      <c r="S230" s="174"/>
      <c r="T230" s="176">
        <f>SUM(T231:T305)</f>
        <v>0.00026776000000000002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169" t="s">
        <v>82</v>
      </c>
      <c r="AT230" s="177" t="s">
        <v>76</v>
      </c>
      <c r="AU230" s="177" t="s">
        <v>82</v>
      </c>
      <c r="AY230" s="169" t="s">
        <v>148</v>
      </c>
      <c r="BK230" s="178">
        <f>SUM(BK231:BK305)</f>
        <v>0</v>
      </c>
    </row>
    <row r="231" s="2" customFormat="1" ht="24.15" customHeight="1">
      <c r="A231" s="38"/>
      <c r="B231" s="146"/>
      <c r="C231" s="181" t="s">
        <v>298</v>
      </c>
      <c r="D231" s="181" t="s">
        <v>150</v>
      </c>
      <c r="E231" s="182" t="s">
        <v>299</v>
      </c>
      <c r="F231" s="183" t="s">
        <v>300</v>
      </c>
      <c r="G231" s="184" t="s">
        <v>153</v>
      </c>
      <c r="H231" s="185">
        <v>34.698</v>
      </c>
      <c r="I231" s="186"/>
      <c r="J231" s="187">
        <f>ROUND(I231*H231,2)</f>
        <v>0</v>
      </c>
      <c r="K231" s="183" t="s">
        <v>154</v>
      </c>
      <c r="L231" s="39"/>
      <c r="M231" s="188" t="s">
        <v>1</v>
      </c>
      <c r="N231" s="189" t="s">
        <v>42</v>
      </c>
      <c r="O231" s="77"/>
      <c r="P231" s="190">
        <f>O231*H231</f>
        <v>0</v>
      </c>
      <c r="Q231" s="190">
        <v>0.0073499999999999998</v>
      </c>
      <c r="R231" s="190">
        <f>Q231*H231</f>
        <v>0.25503029999999999</v>
      </c>
      <c r="S231" s="190">
        <v>0</v>
      </c>
      <c r="T231" s="191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192" t="s">
        <v>155</v>
      </c>
      <c r="AT231" s="192" t="s">
        <v>150</v>
      </c>
      <c r="AU231" s="192" t="s">
        <v>84</v>
      </c>
      <c r="AY231" s="19" t="s">
        <v>148</v>
      </c>
      <c r="BE231" s="193">
        <f>IF(N231="základní",J231,0)</f>
        <v>0</v>
      </c>
      <c r="BF231" s="193">
        <f>IF(N231="snížená",J231,0)</f>
        <v>0</v>
      </c>
      <c r="BG231" s="193">
        <f>IF(N231="zákl. přenesená",J231,0)</f>
        <v>0</v>
      </c>
      <c r="BH231" s="193">
        <f>IF(N231="sníž. přenesená",J231,0)</f>
        <v>0</v>
      </c>
      <c r="BI231" s="193">
        <f>IF(N231="nulová",J231,0)</f>
        <v>0</v>
      </c>
      <c r="BJ231" s="19" t="s">
        <v>82</v>
      </c>
      <c r="BK231" s="193">
        <f>ROUND(I231*H231,2)</f>
        <v>0</v>
      </c>
      <c r="BL231" s="19" t="s">
        <v>155</v>
      </c>
      <c r="BM231" s="192" t="s">
        <v>301</v>
      </c>
    </row>
    <row r="232" s="13" customFormat="1">
      <c r="A232" s="13"/>
      <c r="B232" s="194"/>
      <c r="C232" s="13"/>
      <c r="D232" s="195" t="s">
        <v>157</v>
      </c>
      <c r="E232" s="196" t="s">
        <v>1</v>
      </c>
      <c r="F232" s="197" t="s">
        <v>302</v>
      </c>
      <c r="G232" s="13"/>
      <c r="H232" s="198">
        <v>13.558999999999999</v>
      </c>
      <c r="I232" s="199"/>
      <c r="J232" s="13"/>
      <c r="K232" s="13"/>
      <c r="L232" s="194"/>
      <c r="M232" s="200"/>
      <c r="N232" s="201"/>
      <c r="O232" s="201"/>
      <c r="P232" s="201"/>
      <c r="Q232" s="201"/>
      <c r="R232" s="201"/>
      <c r="S232" s="201"/>
      <c r="T232" s="202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196" t="s">
        <v>157</v>
      </c>
      <c r="AU232" s="196" t="s">
        <v>84</v>
      </c>
      <c r="AV232" s="13" t="s">
        <v>84</v>
      </c>
      <c r="AW232" s="13" t="s">
        <v>34</v>
      </c>
      <c r="AX232" s="13" t="s">
        <v>77</v>
      </c>
      <c r="AY232" s="196" t="s">
        <v>148</v>
      </c>
    </row>
    <row r="233" s="13" customFormat="1">
      <c r="A233" s="13"/>
      <c r="B233" s="194"/>
      <c r="C233" s="13"/>
      <c r="D233" s="195" t="s">
        <v>157</v>
      </c>
      <c r="E233" s="196" t="s">
        <v>1</v>
      </c>
      <c r="F233" s="197" t="s">
        <v>303</v>
      </c>
      <c r="G233" s="13"/>
      <c r="H233" s="198">
        <v>7.5369999999999999</v>
      </c>
      <c r="I233" s="199"/>
      <c r="J233" s="13"/>
      <c r="K233" s="13"/>
      <c r="L233" s="194"/>
      <c r="M233" s="200"/>
      <c r="N233" s="201"/>
      <c r="O233" s="201"/>
      <c r="P233" s="201"/>
      <c r="Q233" s="201"/>
      <c r="R233" s="201"/>
      <c r="S233" s="201"/>
      <c r="T233" s="202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196" t="s">
        <v>157</v>
      </c>
      <c r="AU233" s="196" t="s">
        <v>84</v>
      </c>
      <c r="AV233" s="13" t="s">
        <v>84</v>
      </c>
      <c r="AW233" s="13" t="s">
        <v>34</v>
      </c>
      <c r="AX233" s="13" t="s">
        <v>77</v>
      </c>
      <c r="AY233" s="196" t="s">
        <v>148</v>
      </c>
    </row>
    <row r="234" s="13" customFormat="1">
      <c r="A234" s="13"/>
      <c r="B234" s="194"/>
      <c r="C234" s="13"/>
      <c r="D234" s="195" t="s">
        <v>157</v>
      </c>
      <c r="E234" s="196" t="s">
        <v>1</v>
      </c>
      <c r="F234" s="197" t="s">
        <v>304</v>
      </c>
      <c r="G234" s="13"/>
      <c r="H234" s="198">
        <v>7.4950000000000001</v>
      </c>
      <c r="I234" s="199"/>
      <c r="J234" s="13"/>
      <c r="K234" s="13"/>
      <c r="L234" s="194"/>
      <c r="M234" s="200"/>
      <c r="N234" s="201"/>
      <c r="O234" s="201"/>
      <c r="P234" s="201"/>
      <c r="Q234" s="201"/>
      <c r="R234" s="201"/>
      <c r="S234" s="201"/>
      <c r="T234" s="202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196" t="s">
        <v>157</v>
      </c>
      <c r="AU234" s="196" t="s">
        <v>84</v>
      </c>
      <c r="AV234" s="13" t="s">
        <v>84</v>
      </c>
      <c r="AW234" s="13" t="s">
        <v>34</v>
      </c>
      <c r="AX234" s="13" t="s">
        <v>77</v>
      </c>
      <c r="AY234" s="196" t="s">
        <v>148</v>
      </c>
    </row>
    <row r="235" s="13" customFormat="1">
      <c r="A235" s="13"/>
      <c r="B235" s="194"/>
      <c r="C235" s="13"/>
      <c r="D235" s="195" t="s">
        <v>157</v>
      </c>
      <c r="E235" s="196" t="s">
        <v>1</v>
      </c>
      <c r="F235" s="197" t="s">
        <v>305</v>
      </c>
      <c r="G235" s="13"/>
      <c r="H235" s="198">
        <v>6.1070000000000002</v>
      </c>
      <c r="I235" s="199"/>
      <c r="J235" s="13"/>
      <c r="K235" s="13"/>
      <c r="L235" s="194"/>
      <c r="M235" s="200"/>
      <c r="N235" s="201"/>
      <c r="O235" s="201"/>
      <c r="P235" s="201"/>
      <c r="Q235" s="201"/>
      <c r="R235" s="201"/>
      <c r="S235" s="201"/>
      <c r="T235" s="202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196" t="s">
        <v>157</v>
      </c>
      <c r="AU235" s="196" t="s">
        <v>84</v>
      </c>
      <c r="AV235" s="13" t="s">
        <v>84</v>
      </c>
      <c r="AW235" s="13" t="s">
        <v>34</v>
      </c>
      <c r="AX235" s="13" t="s">
        <v>77</v>
      </c>
      <c r="AY235" s="196" t="s">
        <v>148</v>
      </c>
    </row>
    <row r="236" s="15" customFormat="1">
      <c r="A236" s="15"/>
      <c r="B236" s="210"/>
      <c r="C236" s="15"/>
      <c r="D236" s="195" t="s">
        <v>157</v>
      </c>
      <c r="E236" s="211" t="s">
        <v>1</v>
      </c>
      <c r="F236" s="212" t="s">
        <v>186</v>
      </c>
      <c r="G236" s="15"/>
      <c r="H236" s="213">
        <v>34.698</v>
      </c>
      <c r="I236" s="214"/>
      <c r="J236" s="15"/>
      <c r="K236" s="15"/>
      <c r="L236" s="210"/>
      <c r="M236" s="215"/>
      <c r="N236" s="216"/>
      <c r="O236" s="216"/>
      <c r="P236" s="216"/>
      <c r="Q236" s="216"/>
      <c r="R236" s="216"/>
      <c r="S236" s="216"/>
      <c r="T236" s="217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11" t="s">
        <v>157</v>
      </c>
      <c r="AU236" s="211" t="s">
        <v>84</v>
      </c>
      <c r="AV236" s="15" t="s">
        <v>155</v>
      </c>
      <c r="AW236" s="15" t="s">
        <v>34</v>
      </c>
      <c r="AX236" s="15" t="s">
        <v>82</v>
      </c>
      <c r="AY236" s="211" t="s">
        <v>148</v>
      </c>
    </row>
    <row r="237" s="2" customFormat="1" ht="24.15" customHeight="1">
      <c r="A237" s="38"/>
      <c r="B237" s="146"/>
      <c r="C237" s="181" t="s">
        <v>306</v>
      </c>
      <c r="D237" s="181" t="s">
        <v>150</v>
      </c>
      <c r="E237" s="182" t="s">
        <v>307</v>
      </c>
      <c r="F237" s="183" t="s">
        <v>308</v>
      </c>
      <c r="G237" s="184" t="s">
        <v>153</v>
      </c>
      <c r="H237" s="185">
        <v>34.698</v>
      </c>
      <c r="I237" s="186"/>
      <c r="J237" s="187">
        <f>ROUND(I237*H237,2)</f>
        <v>0</v>
      </c>
      <c r="K237" s="183" t="s">
        <v>154</v>
      </c>
      <c r="L237" s="39"/>
      <c r="M237" s="188" t="s">
        <v>1</v>
      </c>
      <c r="N237" s="189" t="s">
        <v>42</v>
      </c>
      <c r="O237" s="77"/>
      <c r="P237" s="190">
        <f>O237*H237</f>
        <v>0</v>
      </c>
      <c r="Q237" s="190">
        <v>0.01575</v>
      </c>
      <c r="R237" s="190">
        <f>Q237*H237</f>
        <v>0.54649349999999997</v>
      </c>
      <c r="S237" s="190">
        <v>0</v>
      </c>
      <c r="T237" s="191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192" t="s">
        <v>155</v>
      </c>
      <c r="AT237" s="192" t="s">
        <v>150</v>
      </c>
      <c r="AU237" s="192" t="s">
        <v>84</v>
      </c>
      <c r="AY237" s="19" t="s">
        <v>148</v>
      </c>
      <c r="BE237" s="193">
        <f>IF(N237="základní",J237,0)</f>
        <v>0</v>
      </c>
      <c r="BF237" s="193">
        <f>IF(N237="snížená",J237,0)</f>
        <v>0</v>
      </c>
      <c r="BG237" s="193">
        <f>IF(N237="zákl. přenesená",J237,0)</f>
        <v>0</v>
      </c>
      <c r="BH237" s="193">
        <f>IF(N237="sníž. přenesená",J237,0)</f>
        <v>0</v>
      </c>
      <c r="BI237" s="193">
        <f>IF(N237="nulová",J237,0)</f>
        <v>0</v>
      </c>
      <c r="BJ237" s="19" t="s">
        <v>82</v>
      </c>
      <c r="BK237" s="193">
        <f>ROUND(I237*H237,2)</f>
        <v>0</v>
      </c>
      <c r="BL237" s="19" t="s">
        <v>155</v>
      </c>
      <c r="BM237" s="192" t="s">
        <v>309</v>
      </c>
    </row>
    <row r="238" s="2" customFormat="1" ht="24.15" customHeight="1">
      <c r="A238" s="38"/>
      <c r="B238" s="146"/>
      <c r="C238" s="181" t="s">
        <v>310</v>
      </c>
      <c r="D238" s="181" t="s">
        <v>150</v>
      </c>
      <c r="E238" s="182" t="s">
        <v>311</v>
      </c>
      <c r="F238" s="183" t="s">
        <v>312</v>
      </c>
      <c r="G238" s="184" t="s">
        <v>153</v>
      </c>
      <c r="H238" s="185">
        <v>35.734999999999999</v>
      </c>
      <c r="I238" s="186"/>
      <c r="J238" s="187">
        <f>ROUND(I238*H238,2)</f>
        <v>0</v>
      </c>
      <c r="K238" s="183" t="s">
        <v>154</v>
      </c>
      <c r="L238" s="39"/>
      <c r="M238" s="188" t="s">
        <v>1</v>
      </c>
      <c r="N238" s="189" t="s">
        <v>42</v>
      </c>
      <c r="O238" s="77"/>
      <c r="P238" s="190">
        <f>O238*H238</f>
        <v>0</v>
      </c>
      <c r="Q238" s="190">
        <v>0.0073499999999999998</v>
      </c>
      <c r="R238" s="190">
        <f>Q238*H238</f>
        <v>0.26265224999999998</v>
      </c>
      <c r="S238" s="190">
        <v>0</v>
      </c>
      <c r="T238" s="191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192" t="s">
        <v>155</v>
      </c>
      <c r="AT238" s="192" t="s">
        <v>150</v>
      </c>
      <c r="AU238" s="192" t="s">
        <v>84</v>
      </c>
      <c r="AY238" s="19" t="s">
        <v>148</v>
      </c>
      <c r="BE238" s="193">
        <f>IF(N238="základní",J238,0)</f>
        <v>0</v>
      </c>
      <c r="BF238" s="193">
        <f>IF(N238="snížená",J238,0)</f>
        <v>0</v>
      </c>
      <c r="BG238" s="193">
        <f>IF(N238="zákl. přenesená",J238,0)</f>
        <v>0</v>
      </c>
      <c r="BH238" s="193">
        <f>IF(N238="sníž. přenesená",J238,0)</f>
        <v>0</v>
      </c>
      <c r="BI238" s="193">
        <f>IF(N238="nulová",J238,0)</f>
        <v>0</v>
      </c>
      <c r="BJ238" s="19" t="s">
        <v>82</v>
      </c>
      <c r="BK238" s="193">
        <f>ROUND(I238*H238,2)</f>
        <v>0</v>
      </c>
      <c r="BL238" s="19" t="s">
        <v>155</v>
      </c>
      <c r="BM238" s="192" t="s">
        <v>313</v>
      </c>
    </row>
    <row r="239" s="13" customFormat="1">
      <c r="A239" s="13"/>
      <c r="B239" s="194"/>
      <c r="C239" s="13"/>
      <c r="D239" s="195" t="s">
        <v>157</v>
      </c>
      <c r="E239" s="196" t="s">
        <v>1</v>
      </c>
      <c r="F239" s="197" t="s">
        <v>314</v>
      </c>
      <c r="G239" s="13"/>
      <c r="H239" s="198">
        <v>34.048999999999999</v>
      </c>
      <c r="I239" s="199"/>
      <c r="J239" s="13"/>
      <c r="K239" s="13"/>
      <c r="L239" s="194"/>
      <c r="M239" s="200"/>
      <c r="N239" s="201"/>
      <c r="O239" s="201"/>
      <c r="P239" s="201"/>
      <c r="Q239" s="201"/>
      <c r="R239" s="201"/>
      <c r="S239" s="201"/>
      <c r="T239" s="202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96" t="s">
        <v>157</v>
      </c>
      <c r="AU239" s="196" t="s">
        <v>84</v>
      </c>
      <c r="AV239" s="13" t="s">
        <v>84</v>
      </c>
      <c r="AW239" s="13" t="s">
        <v>34</v>
      </c>
      <c r="AX239" s="13" t="s">
        <v>77</v>
      </c>
      <c r="AY239" s="196" t="s">
        <v>148</v>
      </c>
    </row>
    <row r="240" s="13" customFormat="1">
      <c r="A240" s="13"/>
      <c r="B240" s="194"/>
      <c r="C240" s="13"/>
      <c r="D240" s="195" t="s">
        <v>157</v>
      </c>
      <c r="E240" s="196" t="s">
        <v>1</v>
      </c>
      <c r="F240" s="197" t="s">
        <v>315</v>
      </c>
      <c r="G240" s="13"/>
      <c r="H240" s="198">
        <v>1.6859999999999999</v>
      </c>
      <c r="I240" s="199"/>
      <c r="J240" s="13"/>
      <c r="K240" s="13"/>
      <c r="L240" s="194"/>
      <c r="M240" s="200"/>
      <c r="N240" s="201"/>
      <c r="O240" s="201"/>
      <c r="P240" s="201"/>
      <c r="Q240" s="201"/>
      <c r="R240" s="201"/>
      <c r="S240" s="201"/>
      <c r="T240" s="202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196" t="s">
        <v>157</v>
      </c>
      <c r="AU240" s="196" t="s">
        <v>84</v>
      </c>
      <c r="AV240" s="13" t="s">
        <v>84</v>
      </c>
      <c r="AW240" s="13" t="s">
        <v>34</v>
      </c>
      <c r="AX240" s="13" t="s">
        <v>77</v>
      </c>
      <c r="AY240" s="196" t="s">
        <v>148</v>
      </c>
    </row>
    <row r="241" s="15" customFormat="1">
      <c r="A241" s="15"/>
      <c r="B241" s="210"/>
      <c r="C241" s="15"/>
      <c r="D241" s="195" t="s">
        <v>157</v>
      </c>
      <c r="E241" s="211" t="s">
        <v>1</v>
      </c>
      <c r="F241" s="212" t="s">
        <v>186</v>
      </c>
      <c r="G241" s="15"/>
      <c r="H241" s="213">
        <v>35.734999999999999</v>
      </c>
      <c r="I241" s="214"/>
      <c r="J241" s="15"/>
      <c r="K241" s="15"/>
      <c r="L241" s="210"/>
      <c r="M241" s="215"/>
      <c r="N241" s="216"/>
      <c r="O241" s="216"/>
      <c r="P241" s="216"/>
      <c r="Q241" s="216"/>
      <c r="R241" s="216"/>
      <c r="S241" s="216"/>
      <c r="T241" s="217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11" t="s">
        <v>157</v>
      </c>
      <c r="AU241" s="211" t="s">
        <v>84</v>
      </c>
      <c r="AV241" s="15" t="s">
        <v>155</v>
      </c>
      <c r="AW241" s="15" t="s">
        <v>34</v>
      </c>
      <c r="AX241" s="15" t="s">
        <v>82</v>
      </c>
      <c r="AY241" s="211" t="s">
        <v>148</v>
      </c>
    </row>
    <row r="242" s="2" customFormat="1" ht="24.15" customHeight="1">
      <c r="A242" s="38"/>
      <c r="B242" s="146"/>
      <c r="C242" s="181" t="s">
        <v>316</v>
      </c>
      <c r="D242" s="181" t="s">
        <v>150</v>
      </c>
      <c r="E242" s="182" t="s">
        <v>317</v>
      </c>
      <c r="F242" s="183" t="s">
        <v>318</v>
      </c>
      <c r="G242" s="184" t="s">
        <v>153</v>
      </c>
      <c r="H242" s="185">
        <v>55.593000000000004</v>
      </c>
      <c r="I242" s="186"/>
      <c r="J242" s="187">
        <f>ROUND(I242*H242,2)</f>
        <v>0</v>
      </c>
      <c r="K242" s="183" t="s">
        <v>154</v>
      </c>
      <c r="L242" s="39"/>
      <c r="M242" s="188" t="s">
        <v>1</v>
      </c>
      <c r="N242" s="189" t="s">
        <v>42</v>
      </c>
      <c r="O242" s="77"/>
      <c r="P242" s="190">
        <f>O242*H242</f>
        <v>0</v>
      </c>
      <c r="Q242" s="190">
        <v>0.00025999999999999998</v>
      </c>
      <c r="R242" s="190">
        <f>Q242*H242</f>
        <v>0.014454180000000001</v>
      </c>
      <c r="S242" s="190">
        <v>0</v>
      </c>
      <c r="T242" s="191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192" t="s">
        <v>155</v>
      </c>
      <c r="AT242" s="192" t="s">
        <v>150</v>
      </c>
      <c r="AU242" s="192" t="s">
        <v>84</v>
      </c>
      <c r="AY242" s="19" t="s">
        <v>148</v>
      </c>
      <c r="BE242" s="193">
        <f>IF(N242="základní",J242,0)</f>
        <v>0</v>
      </c>
      <c r="BF242" s="193">
        <f>IF(N242="snížená",J242,0)</f>
        <v>0</v>
      </c>
      <c r="BG242" s="193">
        <f>IF(N242="zákl. přenesená",J242,0)</f>
        <v>0</v>
      </c>
      <c r="BH242" s="193">
        <f>IF(N242="sníž. přenesená",J242,0)</f>
        <v>0</v>
      </c>
      <c r="BI242" s="193">
        <f>IF(N242="nulová",J242,0)</f>
        <v>0</v>
      </c>
      <c r="BJ242" s="19" t="s">
        <v>82</v>
      </c>
      <c r="BK242" s="193">
        <f>ROUND(I242*H242,2)</f>
        <v>0</v>
      </c>
      <c r="BL242" s="19" t="s">
        <v>155</v>
      </c>
      <c r="BM242" s="192" t="s">
        <v>319</v>
      </c>
    </row>
    <row r="243" s="13" customFormat="1">
      <c r="A243" s="13"/>
      <c r="B243" s="194"/>
      <c r="C243" s="13"/>
      <c r="D243" s="195" t="s">
        <v>157</v>
      </c>
      <c r="E243" s="196" t="s">
        <v>1</v>
      </c>
      <c r="F243" s="197" t="s">
        <v>320</v>
      </c>
      <c r="G243" s="13"/>
      <c r="H243" s="198">
        <v>40.125999999999998</v>
      </c>
      <c r="I243" s="199"/>
      <c r="J243" s="13"/>
      <c r="K243" s="13"/>
      <c r="L243" s="194"/>
      <c r="M243" s="200"/>
      <c r="N243" s="201"/>
      <c r="O243" s="201"/>
      <c r="P243" s="201"/>
      <c r="Q243" s="201"/>
      <c r="R243" s="201"/>
      <c r="S243" s="201"/>
      <c r="T243" s="202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196" t="s">
        <v>157</v>
      </c>
      <c r="AU243" s="196" t="s">
        <v>84</v>
      </c>
      <c r="AV243" s="13" t="s">
        <v>84</v>
      </c>
      <c r="AW243" s="13" t="s">
        <v>34</v>
      </c>
      <c r="AX243" s="13" t="s">
        <v>77</v>
      </c>
      <c r="AY243" s="196" t="s">
        <v>148</v>
      </c>
    </row>
    <row r="244" s="13" customFormat="1">
      <c r="A244" s="13"/>
      <c r="B244" s="194"/>
      <c r="C244" s="13"/>
      <c r="D244" s="195" t="s">
        <v>157</v>
      </c>
      <c r="E244" s="196" t="s">
        <v>1</v>
      </c>
      <c r="F244" s="197" t="s">
        <v>321</v>
      </c>
      <c r="G244" s="13"/>
      <c r="H244" s="198">
        <v>11.930999999999999</v>
      </c>
      <c r="I244" s="199"/>
      <c r="J244" s="13"/>
      <c r="K244" s="13"/>
      <c r="L244" s="194"/>
      <c r="M244" s="200"/>
      <c r="N244" s="201"/>
      <c r="O244" s="201"/>
      <c r="P244" s="201"/>
      <c r="Q244" s="201"/>
      <c r="R244" s="201"/>
      <c r="S244" s="201"/>
      <c r="T244" s="202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196" t="s">
        <v>157</v>
      </c>
      <c r="AU244" s="196" t="s">
        <v>84</v>
      </c>
      <c r="AV244" s="13" t="s">
        <v>84</v>
      </c>
      <c r="AW244" s="13" t="s">
        <v>34</v>
      </c>
      <c r="AX244" s="13" t="s">
        <v>77</v>
      </c>
      <c r="AY244" s="196" t="s">
        <v>148</v>
      </c>
    </row>
    <row r="245" s="13" customFormat="1">
      <c r="A245" s="13"/>
      <c r="B245" s="194"/>
      <c r="C245" s="13"/>
      <c r="D245" s="195" t="s">
        <v>157</v>
      </c>
      <c r="E245" s="196" t="s">
        <v>1</v>
      </c>
      <c r="F245" s="197" t="s">
        <v>322</v>
      </c>
      <c r="G245" s="13"/>
      <c r="H245" s="198">
        <v>-7.0919999999999996</v>
      </c>
      <c r="I245" s="199"/>
      <c r="J245" s="13"/>
      <c r="K245" s="13"/>
      <c r="L245" s="194"/>
      <c r="M245" s="200"/>
      <c r="N245" s="201"/>
      <c r="O245" s="201"/>
      <c r="P245" s="201"/>
      <c r="Q245" s="201"/>
      <c r="R245" s="201"/>
      <c r="S245" s="201"/>
      <c r="T245" s="202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196" t="s">
        <v>157</v>
      </c>
      <c r="AU245" s="196" t="s">
        <v>84</v>
      </c>
      <c r="AV245" s="13" t="s">
        <v>84</v>
      </c>
      <c r="AW245" s="13" t="s">
        <v>34</v>
      </c>
      <c r="AX245" s="13" t="s">
        <v>77</v>
      </c>
      <c r="AY245" s="196" t="s">
        <v>148</v>
      </c>
    </row>
    <row r="246" s="13" customFormat="1">
      <c r="A246" s="13"/>
      <c r="B246" s="194"/>
      <c r="C246" s="13"/>
      <c r="D246" s="195" t="s">
        <v>157</v>
      </c>
      <c r="E246" s="196" t="s">
        <v>1</v>
      </c>
      <c r="F246" s="197" t="s">
        <v>323</v>
      </c>
      <c r="G246" s="13"/>
      <c r="H246" s="198">
        <v>10.628</v>
      </c>
      <c r="I246" s="199"/>
      <c r="J246" s="13"/>
      <c r="K246" s="13"/>
      <c r="L246" s="194"/>
      <c r="M246" s="200"/>
      <c r="N246" s="201"/>
      <c r="O246" s="201"/>
      <c r="P246" s="201"/>
      <c r="Q246" s="201"/>
      <c r="R246" s="201"/>
      <c r="S246" s="201"/>
      <c r="T246" s="202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196" t="s">
        <v>157</v>
      </c>
      <c r="AU246" s="196" t="s">
        <v>84</v>
      </c>
      <c r="AV246" s="13" t="s">
        <v>84</v>
      </c>
      <c r="AW246" s="13" t="s">
        <v>34</v>
      </c>
      <c r="AX246" s="13" t="s">
        <v>77</v>
      </c>
      <c r="AY246" s="196" t="s">
        <v>148</v>
      </c>
    </row>
    <row r="247" s="15" customFormat="1">
      <c r="A247" s="15"/>
      <c r="B247" s="210"/>
      <c r="C247" s="15"/>
      <c r="D247" s="195" t="s">
        <v>157</v>
      </c>
      <c r="E247" s="211" t="s">
        <v>1</v>
      </c>
      <c r="F247" s="212" t="s">
        <v>186</v>
      </c>
      <c r="G247" s="15"/>
      <c r="H247" s="213">
        <v>55.593000000000004</v>
      </c>
      <c r="I247" s="214"/>
      <c r="J247" s="15"/>
      <c r="K247" s="15"/>
      <c r="L247" s="210"/>
      <c r="M247" s="215"/>
      <c r="N247" s="216"/>
      <c r="O247" s="216"/>
      <c r="P247" s="216"/>
      <c r="Q247" s="216"/>
      <c r="R247" s="216"/>
      <c r="S247" s="216"/>
      <c r="T247" s="217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11" t="s">
        <v>157</v>
      </c>
      <c r="AU247" s="211" t="s">
        <v>84</v>
      </c>
      <c r="AV247" s="15" t="s">
        <v>155</v>
      </c>
      <c r="AW247" s="15" t="s">
        <v>34</v>
      </c>
      <c r="AX247" s="15" t="s">
        <v>82</v>
      </c>
      <c r="AY247" s="211" t="s">
        <v>148</v>
      </c>
    </row>
    <row r="248" s="2" customFormat="1" ht="21.75" customHeight="1">
      <c r="A248" s="38"/>
      <c r="B248" s="146"/>
      <c r="C248" s="181" t="s">
        <v>324</v>
      </c>
      <c r="D248" s="181" t="s">
        <v>150</v>
      </c>
      <c r="E248" s="182" t="s">
        <v>325</v>
      </c>
      <c r="F248" s="183" t="s">
        <v>326</v>
      </c>
      <c r="G248" s="184" t="s">
        <v>153</v>
      </c>
      <c r="H248" s="185">
        <v>55.593000000000004</v>
      </c>
      <c r="I248" s="186"/>
      <c r="J248" s="187">
        <f>ROUND(I248*H248,2)</f>
        <v>0</v>
      </c>
      <c r="K248" s="183" t="s">
        <v>154</v>
      </c>
      <c r="L248" s="39"/>
      <c r="M248" s="188" t="s">
        <v>1</v>
      </c>
      <c r="N248" s="189" t="s">
        <v>42</v>
      </c>
      <c r="O248" s="77"/>
      <c r="P248" s="190">
        <f>O248*H248</f>
        <v>0</v>
      </c>
      <c r="Q248" s="190">
        <v>0.0043800000000000002</v>
      </c>
      <c r="R248" s="190">
        <f>Q248*H248</f>
        <v>0.24349734000000003</v>
      </c>
      <c r="S248" s="190">
        <v>0</v>
      </c>
      <c r="T248" s="191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192" t="s">
        <v>155</v>
      </c>
      <c r="AT248" s="192" t="s">
        <v>150</v>
      </c>
      <c r="AU248" s="192" t="s">
        <v>84</v>
      </c>
      <c r="AY248" s="19" t="s">
        <v>148</v>
      </c>
      <c r="BE248" s="193">
        <f>IF(N248="základní",J248,0)</f>
        <v>0</v>
      </c>
      <c r="BF248" s="193">
        <f>IF(N248="snížená",J248,0)</f>
        <v>0</v>
      </c>
      <c r="BG248" s="193">
        <f>IF(N248="zákl. přenesená",J248,0)</f>
        <v>0</v>
      </c>
      <c r="BH248" s="193">
        <f>IF(N248="sníž. přenesená",J248,0)</f>
        <v>0</v>
      </c>
      <c r="BI248" s="193">
        <f>IF(N248="nulová",J248,0)</f>
        <v>0</v>
      </c>
      <c r="BJ248" s="19" t="s">
        <v>82</v>
      </c>
      <c r="BK248" s="193">
        <f>ROUND(I248*H248,2)</f>
        <v>0</v>
      </c>
      <c r="BL248" s="19" t="s">
        <v>155</v>
      </c>
      <c r="BM248" s="192" t="s">
        <v>327</v>
      </c>
    </row>
    <row r="249" s="2" customFormat="1" ht="16.5" customHeight="1">
      <c r="A249" s="38"/>
      <c r="B249" s="146"/>
      <c r="C249" s="181" t="s">
        <v>328</v>
      </c>
      <c r="D249" s="181" t="s">
        <v>150</v>
      </c>
      <c r="E249" s="182" t="s">
        <v>329</v>
      </c>
      <c r="F249" s="183" t="s">
        <v>330</v>
      </c>
      <c r="G249" s="184" t="s">
        <v>153</v>
      </c>
      <c r="H249" s="185">
        <v>55.593000000000004</v>
      </c>
      <c r="I249" s="186"/>
      <c r="J249" s="187">
        <f>ROUND(I249*H249,2)</f>
        <v>0</v>
      </c>
      <c r="K249" s="183" t="s">
        <v>154</v>
      </c>
      <c r="L249" s="39"/>
      <c r="M249" s="188" t="s">
        <v>1</v>
      </c>
      <c r="N249" s="189" t="s">
        <v>42</v>
      </c>
      <c r="O249" s="77"/>
      <c r="P249" s="190">
        <f>O249*H249</f>
        <v>0</v>
      </c>
      <c r="Q249" s="190">
        <v>0.0040000000000000001</v>
      </c>
      <c r="R249" s="190">
        <f>Q249*H249</f>
        <v>0.22237200000000001</v>
      </c>
      <c r="S249" s="190">
        <v>0</v>
      </c>
      <c r="T249" s="191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192" t="s">
        <v>155</v>
      </c>
      <c r="AT249" s="192" t="s">
        <v>150</v>
      </c>
      <c r="AU249" s="192" t="s">
        <v>84</v>
      </c>
      <c r="AY249" s="19" t="s">
        <v>148</v>
      </c>
      <c r="BE249" s="193">
        <f>IF(N249="základní",J249,0)</f>
        <v>0</v>
      </c>
      <c r="BF249" s="193">
        <f>IF(N249="snížená",J249,0)</f>
        <v>0</v>
      </c>
      <c r="BG249" s="193">
        <f>IF(N249="zákl. přenesená",J249,0)</f>
        <v>0</v>
      </c>
      <c r="BH249" s="193">
        <f>IF(N249="sníž. přenesená",J249,0)</f>
        <v>0</v>
      </c>
      <c r="BI249" s="193">
        <f>IF(N249="nulová",J249,0)</f>
        <v>0</v>
      </c>
      <c r="BJ249" s="19" t="s">
        <v>82</v>
      </c>
      <c r="BK249" s="193">
        <f>ROUND(I249*H249,2)</f>
        <v>0</v>
      </c>
      <c r="BL249" s="19" t="s">
        <v>155</v>
      </c>
      <c r="BM249" s="192" t="s">
        <v>331</v>
      </c>
    </row>
    <row r="250" s="2" customFormat="1" ht="24.15" customHeight="1">
      <c r="A250" s="38"/>
      <c r="B250" s="146"/>
      <c r="C250" s="181" t="s">
        <v>332</v>
      </c>
      <c r="D250" s="181" t="s">
        <v>150</v>
      </c>
      <c r="E250" s="182" t="s">
        <v>333</v>
      </c>
      <c r="F250" s="183" t="s">
        <v>334</v>
      </c>
      <c r="G250" s="184" t="s">
        <v>153</v>
      </c>
      <c r="H250" s="185">
        <v>35.734999999999999</v>
      </c>
      <c r="I250" s="186"/>
      <c r="J250" s="187">
        <f>ROUND(I250*H250,2)</f>
        <v>0</v>
      </c>
      <c r="K250" s="183" t="s">
        <v>154</v>
      </c>
      <c r="L250" s="39"/>
      <c r="M250" s="188" t="s">
        <v>1</v>
      </c>
      <c r="N250" s="189" t="s">
        <v>42</v>
      </c>
      <c r="O250" s="77"/>
      <c r="P250" s="190">
        <f>O250*H250</f>
        <v>0</v>
      </c>
      <c r="Q250" s="190">
        <v>0.018380000000000001</v>
      </c>
      <c r="R250" s="190">
        <f>Q250*H250</f>
        <v>0.65680930000000004</v>
      </c>
      <c r="S250" s="190">
        <v>0</v>
      </c>
      <c r="T250" s="191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192" t="s">
        <v>155</v>
      </c>
      <c r="AT250" s="192" t="s">
        <v>150</v>
      </c>
      <c r="AU250" s="192" t="s">
        <v>84</v>
      </c>
      <c r="AY250" s="19" t="s">
        <v>148</v>
      </c>
      <c r="BE250" s="193">
        <f>IF(N250="základní",J250,0)</f>
        <v>0</v>
      </c>
      <c r="BF250" s="193">
        <f>IF(N250="snížená",J250,0)</f>
        <v>0</v>
      </c>
      <c r="BG250" s="193">
        <f>IF(N250="zákl. přenesená",J250,0)</f>
        <v>0</v>
      </c>
      <c r="BH250" s="193">
        <f>IF(N250="sníž. přenesená",J250,0)</f>
        <v>0</v>
      </c>
      <c r="BI250" s="193">
        <f>IF(N250="nulová",J250,0)</f>
        <v>0</v>
      </c>
      <c r="BJ250" s="19" t="s">
        <v>82</v>
      </c>
      <c r="BK250" s="193">
        <f>ROUND(I250*H250,2)</f>
        <v>0</v>
      </c>
      <c r="BL250" s="19" t="s">
        <v>155</v>
      </c>
      <c r="BM250" s="192" t="s">
        <v>335</v>
      </c>
    </row>
    <row r="251" s="2" customFormat="1" ht="37.8" customHeight="1">
      <c r="A251" s="38"/>
      <c r="B251" s="146"/>
      <c r="C251" s="181" t="s">
        <v>336</v>
      </c>
      <c r="D251" s="181" t="s">
        <v>150</v>
      </c>
      <c r="E251" s="182" t="s">
        <v>337</v>
      </c>
      <c r="F251" s="183" t="s">
        <v>338</v>
      </c>
      <c r="G251" s="184" t="s">
        <v>153</v>
      </c>
      <c r="H251" s="185">
        <v>1.2749999999999999</v>
      </c>
      <c r="I251" s="186"/>
      <c r="J251" s="187">
        <f>ROUND(I251*H251,2)</f>
        <v>0</v>
      </c>
      <c r="K251" s="183" t="s">
        <v>154</v>
      </c>
      <c r="L251" s="39"/>
      <c r="M251" s="188" t="s">
        <v>1</v>
      </c>
      <c r="N251" s="189" t="s">
        <v>42</v>
      </c>
      <c r="O251" s="77"/>
      <c r="P251" s="190">
        <f>O251*H251</f>
        <v>0</v>
      </c>
      <c r="Q251" s="190">
        <v>0.0085900000000000004</v>
      </c>
      <c r="R251" s="190">
        <f>Q251*H251</f>
        <v>0.01095225</v>
      </c>
      <c r="S251" s="190">
        <v>0</v>
      </c>
      <c r="T251" s="191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192" t="s">
        <v>155</v>
      </c>
      <c r="AT251" s="192" t="s">
        <v>150</v>
      </c>
      <c r="AU251" s="192" t="s">
        <v>84</v>
      </c>
      <c r="AY251" s="19" t="s">
        <v>148</v>
      </c>
      <c r="BE251" s="193">
        <f>IF(N251="základní",J251,0)</f>
        <v>0</v>
      </c>
      <c r="BF251" s="193">
        <f>IF(N251="snížená",J251,0)</f>
        <v>0</v>
      </c>
      <c r="BG251" s="193">
        <f>IF(N251="zákl. přenesená",J251,0)</f>
        <v>0</v>
      </c>
      <c r="BH251" s="193">
        <f>IF(N251="sníž. přenesená",J251,0)</f>
        <v>0</v>
      </c>
      <c r="BI251" s="193">
        <f>IF(N251="nulová",J251,0)</f>
        <v>0</v>
      </c>
      <c r="BJ251" s="19" t="s">
        <v>82</v>
      </c>
      <c r="BK251" s="193">
        <f>ROUND(I251*H251,2)</f>
        <v>0</v>
      </c>
      <c r="BL251" s="19" t="s">
        <v>155</v>
      </c>
      <c r="BM251" s="192" t="s">
        <v>339</v>
      </c>
    </row>
    <row r="252" s="13" customFormat="1">
      <c r="A252" s="13"/>
      <c r="B252" s="194"/>
      <c r="C252" s="13"/>
      <c r="D252" s="195" t="s">
        <v>157</v>
      </c>
      <c r="E252" s="196" t="s">
        <v>1</v>
      </c>
      <c r="F252" s="197" t="s">
        <v>340</v>
      </c>
      <c r="G252" s="13"/>
      <c r="H252" s="198">
        <v>0.91500000000000004</v>
      </c>
      <c r="I252" s="199"/>
      <c r="J252" s="13"/>
      <c r="K252" s="13"/>
      <c r="L252" s="194"/>
      <c r="M252" s="200"/>
      <c r="N252" s="201"/>
      <c r="O252" s="201"/>
      <c r="P252" s="201"/>
      <c r="Q252" s="201"/>
      <c r="R252" s="201"/>
      <c r="S252" s="201"/>
      <c r="T252" s="202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196" t="s">
        <v>157</v>
      </c>
      <c r="AU252" s="196" t="s">
        <v>84</v>
      </c>
      <c r="AV252" s="13" t="s">
        <v>84</v>
      </c>
      <c r="AW252" s="13" t="s">
        <v>34</v>
      </c>
      <c r="AX252" s="13" t="s">
        <v>77</v>
      </c>
      <c r="AY252" s="196" t="s">
        <v>148</v>
      </c>
    </row>
    <row r="253" s="13" customFormat="1">
      <c r="A253" s="13"/>
      <c r="B253" s="194"/>
      <c r="C253" s="13"/>
      <c r="D253" s="195" t="s">
        <v>157</v>
      </c>
      <c r="E253" s="196" t="s">
        <v>1</v>
      </c>
      <c r="F253" s="197" t="s">
        <v>341</v>
      </c>
      <c r="G253" s="13"/>
      <c r="H253" s="198">
        <v>0.35999999999999999</v>
      </c>
      <c r="I253" s="199"/>
      <c r="J253" s="13"/>
      <c r="K253" s="13"/>
      <c r="L253" s="194"/>
      <c r="M253" s="200"/>
      <c r="N253" s="201"/>
      <c r="O253" s="201"/>
      <c r="P253" s="201"/>
      <c r="Q253" s="201"/>
      <c r="R253" s="201"/>
      <c r="S253" s="201"/>
      <c r="T253" s="202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196" t="s">
        <v>157</v>
      </c>
      <c r="AU253" s="196" t="s">
        <v>84</v>
      </c>
      <c r="AV253" s="13" t="s">
        <v>84</v>
      </c>
      <c r="AW253" s="13" t="s">
        <v>34</v>
      </c>
      <c r="AX253" s="13" t="s">
        <v>77</v>
      </c>
      <c r="AY253" s="196" t="s">
        <v>148</v>
      </c>
    </row>
    <row r="254" s="15" customFormat="1">
      <c r="A254" s="15"/>
      <c r="B254" s="210"/>
      <c r="C254" s="15"/>
      <c r="D254" s="195" t="s">
        <v>157</v>
      </c>
      <c r="E254" s="211" t="s">
        <v>1</v>
      </c>
      <c r="F254" s="212" t="s">
        <v>186</v>
      </c>
      <c r="G254" s="15"/>
      <c r="H254" s="213">
        <v>1.2749999999999999</v>
      </c>
      <c r="I254" s="214"/>
      <c r="J254" s="15"/>
      <c r="K254" s="15"/>
      <c r="L254" s="210"/>
      <c r="M254" s="215"/>
      <c r="N254" s="216"/>
      <c r="O254" s="216"/>
      <c r="P254" s="216"/>
      <c r="Q254" s="216"/>
      <c r="R254" s="216"/>
      <c r="S254" s="216"/>
      <c r="T254" s="217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11" t="s">
        <v>157</v>
      </c>
      <c r="AU254" s="211" t="s">
        <v>84</v>
      </c>
      <c r="AV254" s="15" t="s">
        <v>155</v>
      </c>
      <c r="AW254" s="15" t="s">
        <v>34</v>
      </c>
      <c r="AX254" s="15" t="s">
        <v>82</v>
      </c>
      <c r="AY254" s="211" t="s">
        <v>148</v>
      </c>
    </row>
    <row r="255" s="2" customFormat="1" ht="16.5" customHeight="1">
      <c r="A255" s="38"/>
      <c r="B255" s="146"/>
      <c r="C255" s="218" t="s">
        <v>342</v>
      </c>
      <c r="D255" s="218" t="s">
        <v>343</v>
      </c>
      <c r="E255" s="219" t="s">
        <v>344</v>
      </c>
      <c r="F255" s="220" t="s">
        <v>345</v>
      </c>
      <c r="G255" s="221" t="s">
        <v>153</v>
      </c>
      <c r="H255" s="222">
        <v>1.339</v>
      </c>
      <c r="I255" s="223"/>
      <c r="J255" s="224">
        <f>ROUND(I255*H255,2)</f>
        <v>0</v>
      </c>
      <c r="K255" s="220" t="s">
        <v>154</v>
      </c>
      <c r="L255" s="225"/>
      <c r="M255" s="226" t="s">
        <v>1</v>
      </c>
      <c r="N255" s="227" t="s">
        <v>42</v>
      </c>
      <c r="O255" s="77"/>
      <c r="P255" s="190">
        <f>O255*H255</f>
        <v>0</v>
      </c>
      <c r="Q255" s="190">
        <v>0.00115</v>
      </c>
      <c r="R255" s="190">
        <f>Q255*H255</f>
        <v>0.0015398499999999999</v>
      </c>
      <c r="S255" s="190">
        <v>0</v>
      </c>
      <c r="T255" s="191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192" t="s">
        <v>192</v>
      </c>
      <c r="AT255" s="192" t="s">
        <v>343</v>
      </c>
      <c r="AU255" s="192" t="s">
        <v>84</v>
      </c>
      <c r="AY255" s="19" t="s">
        <v>148</v>
      </c>
      <c r="BE255" s="193">
        <f>IF(N255="základní",J255,0)</f>
        <v>0</v>
      </c>
      <c r="BF255" s="193">
        <f>IF(N255="snížená",J255,0)</f>
        <v>0</v>
      </c>
      <c r="BG255" s="193">
        <f>IF(N255="zákl. přenesená",J255,0)</f>
        <v>0</v>
      </c>
      <c r="BH255" s="193">
        <f>IF(N255="sníž. přenesená",J255,0)</f>
        <v>0</v>
      </c>
      <c r="BI255" s="193">
        <f>IF(N255="nulová",J255,0)</f>
        <v>0</v>
      </c>
      <c r="BJ255" s="19" t="s">
        <v>82</v>
      </c>
      <c r="BK255" s="193">
        <f>ROUND(I255*H255,2)</f>
        <v>0</v>
      </c>
      <c r="BL255" s="19" t="s">
        <v>155</v>
      </c>
      <c r="BM255" s="192" t="s">
        <v>346</v>
      </c>
    </row>
    <row r="256" s="13" customFormat="1">
      <c r="A256" s="13"/>
      <c r="B256" s="194"/>
      <c r="C256" s="13"/>
      <c r="D256" s="195" t="s">
        <v>157</v>
      </c>
      <c r="E256" s="13"/>
      <c r="F256" s="197" t="s">
        <v>347</v>
      </c>
      <c r="G256" s="13"/>
      <c r="H256" s="198">
        <v>1.339</v>
      </c>
      <c r="I256" s="199"/>
      <c r="J256" s="13"/>
      <c r="K256" s="13"/>
      <c r="L256" s="194"/>
      <c r="M256" s="200"/>
      <c r="N256" s="201"/>
      <c r="O256" s="201"/>
      <c r="P256" s="201"/>
      <c r="Q256" s="201"/>
      <c r="R256" s="201"/>
      <c r="S256" s="201"/>
      <c r="T256" s="202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196" t="s">
        <v>157</v>
      </c>
      <c r="AU256" s="196" t="s">
        <v>84</v>
      </c>
      <c r="AV256" s="13" t="s">
        <v>84</v>
      </c>
      <c r="AW256" s="13" t="s">
        <v>3</v>
      </c>
      <c r="AX256" s="13" t="s">
        <v>82</v>
      </c>
      <c r="AY256" s="196" t="s">
        <v>148</v>
      </c>
    </row>
    <row r="257" s="2" customFormat="1" ht="16.5" customHeight="1">
      <c r="A257" s="38"/>
      <c r="B257" s="146"/>
      <c r="C257" s="181" t="s">
        <v>348</v>
      </c>
      <c r="D257" s="181" t="s">
        <v>150</v>
      </c>
      <c r="E257" s="182" t="s">
        <v>349</v>
      </c>
      <c r="F257" s="183" t="s">
        <v>350</v>
      </c>
      <c r="G257" s="184" t="s">
        <v>153</v>
      </c>
      <c r="H257" s="185">
        <v>11.502000000000001</v>
      </c>
      <c r="I257" s="186"/>
      <c r="J257" s="187">
        <f>ROUND(I257*H257,2)</f>
        <v>0</v>
      </c>
      <c r="K257" s="183" t="s">
        <v>154</v>
      </c>
      <c r="L257" s="39"/>
      <c r="M257" s="188" t="s">
        <v>1</v>
      </c>
      <c r="N257" s="189" t="s">
        <v>42</v>
      </c>
      <c r="O257" s="77"/>
      <c r="P257" s="190">
        <f>O257*H257</f>
        <v>0</v>
      </c>
      <c r="Q257" s="190">
        <v>0.00025999999999999998</v>
      </c>
      <c r="R257" s="190">
        <f>Q257*H257</f>
        <v>0.00299052</v>
      </c>
      <c r="S257" s="190">
        <v>0</v>
      </c>
      <c r="T257" s="191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192" t="s">
        <v>155</v>
      </c>
      <c r="AT257" s="192" t="s">
        <v>150</v>
      </c>
      <c r="AU257" s="192" t="s">
        <v>84</v>
      </c>
      <c r="AY257" s="19" t="s">
        <v>148</v>
      </c>
      <c r="BE257" s="193">
        <f>IF(N257="základní",J257,0)</f>
        <v>0</v>
      </c>
      <c r="BF257" s="193">
        <f>IF(N257="snížená",J257,0)</f>
        <v>0</v>
      </c>
      <c r="BG257" s="193">
        <f>IF(N257="zákl. přenesená",J257,0)</f>
        <v>0</v>
      </c>
      <c r="BH257" s="193">
        <f>IF(N257="sníž. přenesená",J257,0)</f>
        <v>0</v>
      </c>
      <c r="BI257" s="193">
        <f>IF(N257="nulová",J257,0)</f>
        <v>0</v>
      </c>
      <c r="BJ257" s="19" t="s">
        <v>82</v>
      </c>
      <c r="BK257" s="193">
        <f>ROUND(I257*H257,2)</f>
        <v>0</v>
      </c>
      <c r="BL257" s="19" t="s">
        <v>155</v>
      </c>
      <c r="BM257" s="192" t="s">
        <v>351</v>
      </c>
    </row>
    <row r="258" s="2" customFormat="1" ht="44.25" customHeight="1">
      <c r="A258" s="38"/>
      <c r="B258" s="146"/>
      <c r="C258" s="181" t="s">
        <v>352</v>
      </c>
      <c r="D258" s="181" t="s">
        <v>150</v>
      </c>
      <c r="E258" s="182" t="s">
        <v>353</v>
      </c>
      <c r="F258" s="183" t="s">
        <v>354</v>
      </c>
      <c r="G258" s="184" t="s">
        <v>153</v>
      </c>
      <c r="H258" s="185">
        <v>14.313000000000001</v>
      </c>
      <c r="I258" s="186"/>
      <c r="J258" s="187">
        <f>ROUND(I258*H258,2)</f>
        <v>0</v>
      </c>
      <c r="K258" s="183" t="s">
        <v>154</v>
      </c>
      <c r="L258" s="39"/>
      <c r="M258" s="188" t="s">
        <v>1</v>
      </c>
      <c r="N258" s="189" t="s">
        <v>42</v>
      </c>
      <c r="O258" s="77"/>
      <c r="P258" s="190">
        <f>O258*H258</f>
        <v>0</v>
      </c>
      <c r="Q258" s="190">
        <v>0.0085199999999999998</v>
      </c>
      <c r="R258" s="190">
        <f>Q258*H258</f>
        <v>0.12194676</v>
      </c>
      <c r="S258" s="190">
        <v>0</v>
      </c>
      <c r="T258" s="191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192" t="s">
        <v>155</v>
      </c>
      <c r="AT258" s="192" t="s">
        <v>150</v>
      </c>
      <c r="AU258" s="192" t="s">
        <v>84</v>
      </c>
      <c r="AY258" s="19" t="s">
        <v>148</v>
      </c>
      <c r="BE258" s="193">
        <f>IF(N258="základní",J258,0)</f>
        <v>0</v>
      </c>
      <c r="BF258" s="193">
        <f>IF(N258="snížená",J258,0)</f>
        <v>0</v>
      </c>
      <c r="BG258" s="193">
        <f>IF(N258="zákl. přenesená",J258,0)</f>
        <v>0</v>
      </c>
      <c r="BH258" s="193">
        <f>IF(N258="sníž. přenesená",J258,0)</f>
        <v>0</v>
      </c>
      <c r="BI258" s="193">
        <f>IF(N258="nulová",J258,0)</f>
        <v>0</v>
      </c>
      <c r="BJ258" s="19" t="s">
        <v>82</v>
      </c>
      <c r="BK258" s="193">
        <f>ROUND(I258*H258,2)</f>
        <v>0</v>
      </c>
      <c r="BL258" s="19" t="s">
        <v>155</v>
      </c>
      <c r="BM258" s="192" t="s">
        <v>355</v>
      </c>
    </row>
    <row r="259" s="13" customFormat="1">
      <c r="A259" s="13"/>
      <c r="B259" s="194"/>
      <c r="C259" s="13"/>
      <c r="D259" s="195" t="s">
        <v>157</v>
      </c>
      <c r="E259" s="196" t="s">
        <v>1</v>
      </c>
      <c r="F259" s="197" t="s">
        <v>356</v>
      </c>
      <c r="G259" s="13"/>
      <c r="H259" s="198">
        <v>23.183</v>
      </c>
      <c r="I259" s="199"/>
      <c r="J259" s="13"/>
      <c r="K259" s="13"/>
      <c r="L259" s="194"/>
      <c r="M259" s="200"/>
      <c r="N259" s="201"/>
      <c r="O259" s="201"/>
      <c r="P259" s="201"/>
      <c r="Q259" s="201"/>
      <c r="R259" s="201"/>
      <c r="S259" s="201"/>
      <c r="T259" s="202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196" t="s">
        <v>157</v>
      </c>
      <c r="AU259" s="196" t="s">
        <v>84</v>
      </c>
      <c r="AV259" s="13" t="s">
        <v>84</v>
      </c>
      <c r="AW259" s="13" t="s">
        <v>34</v>
      </c>
      <c r="AX259" s="13" t="s">
        <v>77</v>
      </c>
      <c r="AY259" s="196" t="s">
        <v>148</v>
      </c>
    </row>
    <row r="260" s="13" customFormat="1">
      <c r="A260" s="13"/>
      <c r="B260" s="194"/>
      <c r="C260" s="13"/>
      <c r="D260" s="195" t="s">
        <v>157</v>
      </c>
      <c r="E260" s="196" t="s">
        <v>1</v>
      </c>
      <c r="F260" s="197" t="s">
        <v>357</v>
      </c>
      <c r="G260" s="13"/>
      <c r="H260" s="198">
        <v>-13.388</v>
      </c>
      <c r="I260" s="199"/>
      <c r="J260" s="13"/>
      <c r="K260" s="13"/>
      <c r="L260" s="194"/>
      <c r="M260" s="200"/>
      <c r="N260" s="201"/>
      <c r="O260" s="201"/>
      <c r="P260" s="201"/>
      <c r="Q260" s="201"/>
      <c r="R260" s="201"/>
      <c r="S260" s="201"/>
      <c r="T260" s="202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196" t="s">
        <v>157</v>
      </c>
      <c r="AU260" s="196" t="s">
        <v>84</v>
      </c>
      <c r="AV260" s="13" t="s">
        <v>84</v>
      </c>
      <c r="AW260" s="13" t="s">
        <v>34</v>
      </c>
      <c r="AX260" s="13" t="s">
        <v>77</v>
      </c>
      <c r="AY260" s="196" t="s">
        <v>148</v>
      </c>
    </row>
    <row r="261" s="13" customFormat="1">
      <c r="A261" s="13"/>
      <c r="B261" s="194"/>
      <c r="C261" s="13"/>
      <c r="D261" s="195" t="s">
        <v>157</v>
      </c>
      <c r="E261" s="196" t="s">
        <v>1</v>
      </c>
      <c r="F261" s="197" t="s">
        <v>358</v>
      </c>
      <c r="G261" s="13"/>
      <c r="H261" s="198">
        <v>3.2189999999999999</v>
      </c>
      <c r="I261" s="199"/>
      <c r="J261" s="13"/>
      <c r="K261" s="13"/>
      <c r="L261" s="194"/>
      <c r="M261" s="200"/>
      <c r="N261" s="201"/>
      <c r="O261" s="201"/>
      <c r="P261" s="201"/>
      <c r="Q261" s="201"/>
      <c r="R261" s="201"/>
      <c r="S261" s="201"/>
      <c r="T261" s="202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196" t="s">
        <v>157</v>
      </c>
      <c r="AU261" s="196" t="s">
        <v>84</v>
      </c>
      <c r="AV261" s="13" t="s">
        <v>84</v>
      </c>
      <c r="AW261" s="13" t="s">
        <v>34</v>
      </c>
      <c r="AX261" s="13" t="s">
        <v>77</v>
      </c>
      <c r="AY261" s="196" t="s">
        <v>148</v>
      </c>
    </row>
    <row r="262" s="13" customFormat="1">
      <c r="A262" s="13"/>
      <c r="B262" s="194"/>
      <c r="C262" s="13"/>
      <c r="D262" s="195" t="s">
        <v>157</v>
      </c>
      <c r="E262" s="196" t="s">
        <v>1</v>
      </c>
      <c r="F262" s="197" t="s">
        <v>359</v>
      </c>
      <c r="G262" s="13"/>
      <c r="H262" s="198">
        <v>0.58299999999999996</v>
      </c>
      <c r="I262" s="199"/>
      <c r="J262" s="13"/>
      <c r="K262" s="13"/>
      <c r="L262" s="194"/>
      <c r="M262" s="200"/>
      <c r="N262" s="201"/>
      <c r="O262" s="201"/>
      <c r="P262" s="201"/>
      <c r="Q262" s="201"/>
      <c r="R262" s="201"/>
      <c r="S262" s="201"/>
      <c r="T262" s="202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196" t="s">
        <v>157</v>
      </c>
      <c r="AU262" s="196" t="s">
        <v>84</v>
      </c>
      <c r="AV262" s="13" t="s">
        <v>84</v>
      </c>
      <c r="AW262" s="13" t="s">
        <v>34</v>
      </c>
      <c r="AX262" s="13" t="s">
        <v>77</v>
      </c>
      <c r="AY262" s="196" t="s">
        <v>148</v>
      </c>
    </row>
    <row r="263" s="13" customFormat="1">
      <c r="A263" s="13"/>
      <c r="B263" s="194"/>
      <c r="C263" s="13"/>
      <c r="D263" s="195" t="s">
        <v>157</v>
      </c>
      <c r="E263" s="196" t="s">
        <v>1</v>
      </c>
      <c r="F263" s="197" t="s">
        <v>360</v>
      </c>
      <c r="G263" s="13"/>
      <c r="H263" s="198">
        <v>0.71599999999999997</v>
      </c>
      <c r="I263" s="199"/>
      <c r="J263" s="13"/>
      <c r="K263" s="13"/>
      <c r="L263" s="194"/>
      <c r="M263" s="200"/>
      <c r="N263" s="201"/>
      <c r="O263" s="201"/>
      <c r="P263" s="201"/>
      <c r="Q263" s="201"/>
      <c r="R263" s="201"/>
      <c r="S263" s="201"/>
      <c r="T263" s="202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196" t="s">
        <v>157</v>
      </c>
      <c r="AU263" s="196" t="s">
        <v>84</v>
      </c>
      <c r="AV263" s="13" t="s">
        <v>84</v>
      </c>
      <c r="AW263" s="13" t="s">
        <v>34</v>
      </c>
      <c r="AX263" s="13" t="s">
        <v>77</v>
      </c>
      <c r="AY263" s="196" t="s">
        <v>148</v>
      </c>
    </row>
    <row r="264" s="15" customFormat="1">
      <c r="A264" s="15"/>
      <c r="B264" s="210"/>
      <c r="C264" s="15"/>
      <c r="D264" s="195" t="s">
        <v>157</v>
      </c>
      <c r="E264" s="211" t="s">
        <v>1</v>
      </c>
      <c r="F264" s="212" t="s">
        <v>186</v>
      </c>
      <c r="G264" s="15"/>
      <c r="H264" s="213">
        <v>14.313000000000001</v>
      </c>
      <c r="I264" s="214"/>
      <c r="J264" s="15"/>
      <c r="K264" s="15"/>
      <c r="L264" s="210"/>
      <c r="M264" s="215"/>
      <c r="N264" s="216"/>
      <c r="O264" s="216"/>
      <c r="P264" s="216"/>
      <c r="Q264" s="216"/>
      <c r="R264" s="216"/>
      <c r="S264" s="216"/>
      <c r="T264" s="217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T264" s="211" t="s">
        <v>157</v>
      </c>
      <c r="AU264" s="211" t="s">
        <v>84</v>
      </c>
      <c r="AV264" s="15" t="s">
        <v>155</v>
      </c>
      <c r="AW264" s="15" t="s">
        <v>34</v>
      </c>
      <c r="AX264" s="15" t="s">
        <v>82</v>
      </c>
      <c r="AY264" s="211" t="s">
        <v>148</v>
      </c>
    </row>
    <row r="265" s="2" customFormat="1" ht="16.5" customHeight="1">
      <c r="A265" s="38"/>
      <c r="B265" s="146"/>
      <c r="C265" s="218" t="s">
        <v>361</v>
      </c>
      <c r="D265" s="218" t="s">
        <v>343</v>
      </c>
      <c r="E265" s="219" t="s">
        <v>362</v>
      </c>
      <c r="F265" s="220" t="s">
        <v>363</v>
      </c>
      <c r="G265" s="221" t="s">
        <v>153</v>
      </c>
      <c r="H265" s="222">
        <v>15.029</v>
      </c>
      <c r="I265" s="223"/>
      <c r="J265" s="224">
        <f>ROUND(I265*H265,2)</f>
        <v>0</v>
      </c>
      <c r="K265" s="220" t="s">
        <v>154</v>
      </c>
      <c r="L265" s="225"/>
      <c r="M265" s="226" t="s">
        <v>1</v>
      </c>
      <c r="N265" s="227" t="s">
        <v>42</v>
      </c>
      <c r="O265" s="77"/>
      <c r="P265" s="190">
        <f>O265*H265</f>
        <v>0</v>
      </c>
      <c r="Q265" s="190">
        <v>0.0023</v>
      </c>
      <c r="R265" s="190">
        <f>Q265*H265</f>
        <v>0.034566699999999999</v>
      </c>
      <c r="S265" s="190">
        <v>0</v>
      </c>
      <c r="T265" s="191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192" t="s">
        <v>192</v>
      </c>
      <c r="AT265" s="192" t="s">
        <v>343</v>
      </c>
      <c r="AU265" s="192" t="s">
        <v>84</v>
      </c>
      <c r="AY265" s="19" t="s">
        <v>148</v>
      </c>
      <c r="BE265" s="193">
        <f>IF(N265="základní",J265,0)</f>
        <v>0</v>
      </c>
      <c r="BF265" s="193">
        <f>IF(N265="snížená",J265,0)</f>
        <v>0</v>
      </c>
      <c r="BG265" s="193">
        <f>IF(N265="zákl. přenesená",J265,0)</f>
        <v>0</v>
      </c>
      <c r="BH265" s="193">
        <f>IF(N265="sníž. přenesená",J265,0)</f>
        <v>0</v>
      </c>
      <c r="BI265" s="193">
        <f>IF(N265="nulová",J265,0)</f>
        <v>0</v>
      </c>
      <c r="BJ265" s="19" t="s">
        <v>82</v>
      </c>
      <c r="BK265" s="193">
        <f>ROUND(I265*H265,2)</f>
        <v>0</v>
      </c>
      <c r="BL265" s="19" t="s">
        <v>155</v>
      </c>
      <c r="BM265" s="192" t="s">
        <v>364</v>
      </c>
    </row>
    <row r="266" s="13" customFormat="1">
      <c r="A266" s="13"/>
      <c r="B266" s="194"/>
      <c r="C266" s="13"/>
      <c r="D266" s="195" t="s">
        <v>157</v>
      </c>
      <c r="E266" s="13"/>
      <c r="F266" s="197" t="s">
        <v>365</v>
      </c>
      <c r="G266" s="13"/>
      <c r="H266" s="198">
        <v>15.029</v>
      </c>
      <c r="I266" s="199"/>
      <c r="J266" s="13"/>
      <c r="K266" s="13"/>
      <c r="L266" s="194"/>
      <c r="M266" s="200"/>
      <c r="N266" s="201"/>
      <c r="O266" s="201"/>
      <c r="P266" s="201"/>
      <c r="Q266" s="201"/>
      <c r="R266" s="201"/>
      <c r="S266" s="201"/>
      <c r="T266" s="202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196" t="s">
        <v>157</v>
      </c>
      <c r="AU266" s="196" t="s">
        <v>84</v>
      </c>
      <c r="AV266" s="13" t="s">
        <v>84</v>
      </c>
      <c r="AW266" s="13" t="s">
        <v>3</v>
      </c>
      <c r="AX266" s="13" t="s">
        <v>82</v>
      </c>
      <c r="AY266" s="196" t="s">
        <v>148</v>
      </c>
    </row>
    <row r="267" s="2" customFormat="1" ht="24.15" customHeight="1">
      <c r="A267" s="38"/>
      <c r="B267" s="146"/>
      <c r="C267" s="181" t="s">
        <v>366</v>
      </c>
      <c r="D267" s="181" t="s">
        <v>150</v>
      </c>
      <c r="E267" s="182" t="s">
        <v>367</v>
      </c>
      <c r="F267" s="183" t="s">
        <v>368</v>
      </c>
      <c r="G267" s="184" t="s">
        <v>369</v>
      </c>
      <c r="H267" s="185">
        <v>49.927</v>
      </c>
      <c r="I267" s="186"/>
      <c r="J267" s="187">
        <f>ROUND(I267*H267,2)</f>
        <v>0</v>
      </c>
      <c r="K267" s="183" t="s">
        <v>154</v>
      </c>
      <c r="L267" s="39"/>
      <c r="M267" s="188" t="s">
        <v>1</v>
      </c>
      <c r="N267" s="189" t="s">
        <v>42</v>
      </c>
      <c r="O267" s="77"/>
      <c r="P267" s="190">
        <f>O267*H267</f>
        <v>0</v>
      </c>
      <c r="Q267" s="190">
        <v>3.0000000000000001E-05</v>
      </c>
      <c r="R267" s="190">
        <f>Q267*H267</f>
        <v>0.00149781</v>
      </c>
      <c r="S267" s="190">
        <v>0</v>
      </c>
      <c r="T267" s="191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192" t="s">
        <v>155</v>
      </c>
      <c r="AT267" s="192" t="s">
        <v>150</v>
      </c>
      <c r="AU267" s="192" t="s">
        <v>84</v>
      </c>
      <c r="AY267" s="19" t="s">
        <v>148</v>
      </c>
      <c r="BE267" s="193">
        <f>IF(N267="základní",J267,0)</f>
        <v>0</v>
      </c>
      <c r="BF267" s="193">
        <f>IF(N267="snížená",J267,0)</f>
        <v>0</v>
      </c>
      <c r="BG267" s="193">
        <f>IF(N267="zákl. přenesená",J267,0)</f>
        <v>0</v>
      </c>
      <c r="BH267" s="193">
        <f>IF(N267="sníž. přenesená",J267,0)</f>
        <v>0</v>
      </c>
      <c r="BI267" s="193">
        <f>IF(N267="nulová",J267,0)</f>
        <v>0</v>
      </c>
      <c r="BJ267" s="19" t="s">
        <v>82</v>
      </c>
      <c r="BK267" s="193">
        <f>ROUND(I267*H267,2)</f>
        <v>0</v>
      </c>
      <c r="BL267" s="19" t="s">
        <v>155</v>
      </c>
      <c r="BM267" s="192" t="s">
        <v>370</v>
      </c>
    </row>
    <row r="268" s="2" customFormat="1" ht="24.15" customHeight="1">
      <c r="A268" s="38"/>
      <c r="B268" s="146"/>
      <c r="C268" s="218" t="s">
        <v>371</v>
      </c>
      <c r="D268" s="218" t="s">
        <v>343</v>
      </c>
      <c r="E268" s="219" t="s">
        <v>372</v>
      </c>
      <c r="F268" s="220" t="s">
        <v>373</v>
      </c>
      <c r="G268" s="221" t="s">
        <v>369</v>
      </c>
      <c r="H268" s="222">
        <v>8.6630000000000003</v>
      </c>
      <c r="I268" s="223"/>
      <c r="J268" s="224">
        <f>ROUND(I268*H268,2)</f>
        <v>0</v>
      </c>
      <c r="K268" s="220" t="s">
        <v>154</v>
      </c>
      <c r="L268" s="225"/>
      <c r="M268" s="226" t="s">
        <v>1</v>
      </c>
      <c r="N268" s="227" t="s">
        <v>42</v>
      </c>
      <c r="O268" s="77"/>
      <c r="P268" s="190">
        <f>O268*H268</f>
        <v>0</v>
      </c>
      <c r="Q268" s="190">
        <v>0.00072000000000000005</v>
      </c>
      <c r="R268" s="190">
        <f>Q268*H268</f>
        <v>0.0062373600000000008</v>
      </c>
      <c r="S268" s="190">
        <v>0</v>
      </c>
      <c r="T268" s="191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192" t="s">
        <v>192</v>
      </c>
      <c r="AT268" s="192" t="s">
        <v>343</v>
      </c>
      <c r="AU268" s="192" t="s">
        <v>84</v>
      </c>
      <c r="AY268" s="19" t="s">
        <v>148</v>
      </c>
      <c r="BE268" s="193">
        <f>IF(N268="základní",J268,0)</f>
        <v>0</v>
      </c>
      <c r="BF268" s="193">
        <f>IF(N268="snížená",J268,0)</f>
        <v>0</v>
      </c>
      <c r="BG268" s="193">
        <f>IF(N268="zákl. přenesená",J268,0)</f>
        <v>0</v>
      </c>
      <c r="BH268" s="193">
        <f>IF(N268="sníž. přenesená",J268,0)</f>
        <v>0</v>
      </c>
      <c r="BI268" s="193">
        <f>IF(N268="nulová",J268,0)</f>
        <v>0</v>
      </c>
      <c r="BJ268" s="19" t="s">
        <v>82</v>
      </c>
      <c r="BK268" s="193">
        <f>ROUND(I268*H268,2)</f>
        <v>0</v>
      </c>
      <c r="BL268" s="19" t="s">
        <v>155</v>
      </c>
      <c r="BM268" s="192" t="s">
        <v>374</v>
      </c>
    </row>
    <row r="269" s="13" customFormat="1">
      <c r="A269" s="13"/>
      <c r="B269" s="194"/>
      <c r="C269" s="13"/>
      <c r="D269" s="195" t="s">
        <v>157</v>
      </c>
      <c r="E269" s="196" t="s">
        <v>1</v>
      </c>
      <c r="F269" s="197" t="s">
        <v>375</v>
      </c>
      <c r="G269" s="13"/>
      <c r="H269" s="198">
        <v>8.25</v>
      </c>
      <c r="I269" s="199"/>
      <c r="J269" s="13"/>
      <c r="K269" s="13"/>
      <c r="L269" s="194"/>
      <c r="M269" s="200"/>
      <c r="N269" s="201"/>
      <c r="O269" s="201"/>
      <c r="P269" s="201"/>
      <c r="Q269" s="201"/>
      <c r="R269" s="201"/>
      <c r="S269" s="201"/>
      <c r="T269" s="202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196" t="s">
        <v>157</v>
      </c>
      <c r="AU269" s="196" t="s">
        <v>84</v>
      </c>
      <c r="AV269" s="13" t="s">
        <v>84</v>
      </c>
      <c r="AW269" s="13" t="s">
        <v>34</v>
      </c>
      <c r="AX269" s="13" t="s">
        <v>82</v>
      </c>
      <c r="AY269" s="196" t="s">
        <v>148</v>
      </c>
    </row>
    <row r="270" s="13" customFormat="1">
      <c r="A270" s="13"/>
      <c r="B270" s="194"/>
      <c r="C270" s="13"/>
      <c r="D270" s="195" t="s">
        <v>157</v>
      </c>
      <c r="E270" s="13"/>
      <c r="F270" s="197" t="s">
        <v>376</v>
      </c>
      <c r="G270" s="13"/>
      <c r="H270" s="198">
        <v>8.6630000000000003</v>
      </c>
      <c r="I270" s="199"/>
      <c r="J270" s="13"/>
      <c r="K270" s="13"/>
      <c r="L270" s="194"/>
      <c r="M270" s="200"/>
      <c r="N270" s="201"/>
      <c r="O270" s="201"/>
      <c r="P270" s="201"/>
      <c r="Q270" s="201"/>
      <c r="R270" s="201"/>
      <c r="S270" s="201"/>
      <c r="T270" s="202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196" t="s">
        <v>157</v>
      </c>
      <c r="AU270" s="196" t="s">
        <v>84</v>
      </c>
      <c r="AV270" s="13" t="s">
        <v>84</v>
      </c>
      <c r="AW270" s="13" t="s">
        <v>3</v>
      </c>
      <c r="AX270" s="13" t="s">
        <v>82</v>
      </c>
      <c r="AY270" s="196" t="s">
        <v>148</v>
      </c>
    </row>
    <row r="271" s="2" customFormat="1" ht="24.15" customHeight="1">
      <c r="A271" s="38"/>
      <c r="B271" s="146"/>
      <c r="C271" s="218" t="s">
        <v>377</v>
      </c>
      <c r="D271" s="218" t="s">
        <v>343</v>
      </c>
      <c r="E271" s="219" t="s">
        <v>378</v>
      </c>
      <c r="F271" s="220" t="s">
        <v>379</v>
      </c>
      <c r="G271" s="221" t="s">
        <v>369</v>
      </c>
      <c r="H271" s="222">
        <v>5.1100000000000003</v>
      </c>
      <c r="I271" s="223"/>
      <c r="J271" s="224">
        <f>ROUND(I271*H271,2)</f>
        <v>0</v>
      </c>
      <c r="K271" s="220" t="s">
        <v>154</v>
      </c>
      <c r="L271" s="225"/>
      <c r="M271" s="226" t="s">
        <v>1</v>
      </c>
      <c r="N271" s="227" t="s">
        <v>42</v>
      </c>
      <c r="O271" s="77"/>
      <c r="P271" s="190">
        <f>O271*H271</f>
        <v>0</v>
      </c>
      <c r="Q271" s="190">
        <v>0.00020000000000000001</v>
      </c>
      <c r="R271" s="190">
        <f>Q271*H271</f>
        <v>0.0010220000000000001</v>
      </c>
      <c r="S271" s="190">
        <v>0</v>
      </c>
      <c r="T271" s="191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192" t="s">
        <v>192</v>
      </c>
      <c r="AT271" s="192" t="s">
        <v>343</v>
      </c>
      <c r="AU271" s="192" t="s">
        <v>84</v>
      </c>
      <c r="AY271" s="19" t="s">
        <v>148</v>
      </c>
      <c r="BE271" s="193">
        <f>IF(N271="základní",J271,0)</f>
        <v>0</v>
      </c>
      <c r="BF271" s="193">
        <f>IF(N271="snížená",J271,0)</f>
        <v>0</v>
      </c>
      <c r="BG271" s="193">
        <f>IF(N271="zákl. přenesená",J271,0)</f>
        <v>0</v>
      </c>
      <c r="BH271" s="193">
        <f>IF(N271="sníž. přenesená",J271,0)</f>
        <v>0</v>
      </c>
      <c r="BI271" s="193">
        <f>IF(N271="nulová",J271,0)</f>
        <v>0</v>
      </c>
      <c r="BJ271" s="19" t="s">
        <v>82</v>
      </c>
      <c r="BK271" s="193">
        <f>ROUND(I271*H271,2)</f>
        <v>0</v>
      </c>
      <c r="BL271" s="19" t="s">
        <v>155</v>
      </c>
      <c r="BM271" s="192" t="s">
        <v>380</v>
      </c>
    </row>
    <row r="272" s="13" customFormat="1">
      <c r="A272" s="13"/>
      <c r="B272" s="194"/>
      <c r="C272" s="13"/>
      <c r="D272" s="195" t="s">
        <v>157</v>
      </c>
      <c r="E272" s="13"/>
      <c r="F272" s="197" t="s">
        <v>381</v>
      </c>
      <c r="G272" s="13"/>
      <c r="H272" s="198">
        <v>5.1100000000000003</v>
      </c>
      <c r="I272" s="199"/>
      <c r="J272" s="13"/>
      <c r="K272" s="13"/>
      <c r="L272" s="194"/>
      <c r="M272" s="200"/>
      <c r="N272" s="201"/>
      <c r="O272" s="201"/>
      <c r="P272" s="201"/>
      <c r="Q272" s="201"/>
      <c r="R272" s="201"/>
      <c r="S272" s="201"/>
      <c r="T272" s="202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196" t="s">
        <v>157</v>
      </c>
      <c r="AU272" s="196" t="s">
        <v>84</v>
      </c>
      <c r="AV272" s="13" t="s">
        <v>84</v>
      </c>
      <c r="AW272" s="13" t="s">
        <v>3</v>
      </c>
      <c r="AX272" s="13" t="s">
        <v>82</v>
      </c>
      <c r="AY272" s="196" t="s">
        <v>148</v>
      </c>
    </row>
    <row r="273" s="2" customFormat="1" ht="24.15" customHeight="1">
      <c r="A273" s="38"/>
      <c r="B273" s="146"/>
      <c r="C273" s="218" t="s">
        <v>382</v>
      </c>
      <c r="D273" s="218" t="s">
        <v>343</v>
      </c>
      <c r="E273" s="219" t="s">
        <v>383</v>
      </c>
      <c r="F273" s="220" t="s">
        <v>384</v>
      </c>
      <c r="G273" s="221" t="s">
        <v>369</v>
      </c>
      <c r="H273" s="222">
        <v>27.783000000000001</v>
      </c>
      <c r="I273" s="223"/>
      <c r="J273" s="224">
        <f>ROUND(I273*H273,2)</f>
        <v>0</v>
      </c>
      <c r="K273" s="220" t="s">
        <v>154</v>
      </c>
      <c r="L273" s="225"/>
      <c r="M273" s="226" t="s">
        <v>1</v>
      </c>
      <c r="N273" s="227" t="s">
        <v>42</v>
      </c>
      <c r="O273" s="77"/>
      <c r="P273" s="190">
        <f>O273*H273</f>
        <v>0</v>
      </c>
      <c r="Q273" s="190">
        <v>0.00012</v>
      </c>
      <c r="R273" s="190">
        <f>Q273*H273</f>
        <v>0.0033339600000000004</v>
      </c>
      <c r="S273" s="190">
        <v>0</v>
      </c>
      <c r="T273" s="191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192" t="s">
        <v>192</v>
      </c>
      <c r="AT273" s="192" t="s">
        <v>343</v>
      </c>
      <c r="AU273" s="192" t="s">
        <v>84</v>
      </c>
      <c r="AY273" s="19" t="s">
        <v>148</v>
      </c>
      <c r="BE273" s="193">
        <f>IF(N273="základní",J273,0)</f>
        <v>0</v>
      </c>
      <c r="BF273" s="193">
        <f>IF(N273="snížená",J273,0)</f>
        <v>0</v>
      </c>
      <c r="BG273" s="193">
        <f>IF(N273="zákl. přenesená",J273,0)</f>
        <v>0</v>
      </c>
      <c r="BH273" s="193">
        <f>IF(N273="sníž. přenesená",J273,0)</f>
        <v>0</v>
      </c>
      <c r="BI273" s="193">
        <f>IF(N273="nulová",J273,0)</f>
        <v>0</v>
      </c>
      <c r="BJ273" s="19" t="s">
        <v>82</v>
      </c>
      <c r="BK273" s="193">
        <f>ROUND(I273*H273,2)</f>
        <v>0</v>
      </c>
      <c r="BL273" s="19" t="s">
        <v>155</v>
      </c>
      <c r="BM273" s="192" t="s">
        <v>385</v>
      </c>
    </row>
    <row r="274" s="13" customFormat="1">
      <c r="A274" s="13"/>
      <c r="B274" s="194"/>
      <c r="C274" s="13"/>
      <c r="D274" s="195" t="s">
        <v>157</v>
      </c>
      <c r="E274" s="196" t="s">
        <v>1</v>
      </c>
      <c r="F274" s="197" t="s">
        <v>386</v>
      </c>
      <c r="G274" s="13"/>
      <c r="H274" s="198">
        <v>10.868</v>
      </c>
      <c r="I274" s="199"/>
      <c r="J274" s="13"/>
      <c r="K274" s="13"/>
      <c r="L274" s="194"/>
      <c r="M274" s="200"/>
      <c r="N274" s="201"/>
      <c r="O274" s="201"/>
      <c r="P274" s="201"/>
      <c r="Q274" s="201"/>
      <c r="R274" s="201"/>
      <c r="S274" s="201"/>
      <c r="T274" s="202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196" t="s">
        <v>157</v>
      </c>
      <c r="AU274" s="196" t="s">
        <v>84</v>
      </c>
      <c r="AV274" s="13" t="s">
        <v>84</v>
      </c>
      <c r="AW274" s="13" t="s">
        <v>34</v>
      </c>
      <c r="AX274" s="13" t="s">
        <v>77</v>
      </c>
      <c r="AY274" s="196" t="s">
        <v>148</v>
      </c>
    </row>
    <row r="275" s="13" customFormat="1">
      <c r="A275" s="13"/>
      <c r="B275" s="194"/>
      <c r="C275" s="13"/>
      <c r="D275" s="195" t="s">
        <v>157</v>
      </c>
      <c r="E275" s="196" t="s">
        <v>1</v>
      </c>
      <c r="F275" s="197" t="s">
        <v>387</v>
      </c>
      <c r="G275" s="13"/>
      <c r="H275" s="198">
        <v>15.592000000000001</v>
      </c>
      <c r="I275" s="199"/>
      <c r="J275" s="13"/>
      <c r="K275" s="13"/>
      <c r="L275" s="194"/>
      <c r="M275" s="200"/>
      <c r="N275" s="201"/>
      <c r="O275" s="201"/>
      <c r="P275" s="201"/>
      <c r="Q275" s="201"/>
      <c r="R275" s="201"/>
      <c r="S275" s="201"/>
      <c r="T275" s="202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196" t="s">
        <v>157</v>
      </c>
      <c r="AU275" s="196" t="s">
        <v>84</v>
      </c>
      <c r="AV275" s="13" t="s">
        <v>84</v>
      </c>
      <c r="AW275" s="13" t="s">
        <v>34</v>
      </c>
      <c r="AX275" s="13" t="s">
        <v>77</v>
      </c>
      <c r="AY275" s="196" t="s">
        <v>148</v>
      </c>
    </row>
    <row r="276" s="15" customFormat="1">
      <c r="A276" s="15"/>
      <c r="B276" s="210"/>
      <c r="C276" s="15"/>
      <c r="D276" s="195" t="s">
        <v>157</v>
      </c>
      <c r="E276" s="211" t="s">
        <v>1</v>
      </c>
      <c r="F276" s="212" t="s">
        <v>186</v>
      </c>
      <c r="G276" s="15"/>
      <c r="H276" s="213">
        <v>26.460000000000001</v>
      </c>
      <c r="I276" s="214"/>
      <c r="J276" s="15"/>
      <c r="K276" s="15"/>
      <c r="L276" s="210"/>
      <c r="M276" s="215"/>
      <c r="N276" s="216"/>
      <c r="O276" s="216"/>
      <c r="P276" s="216"/>
      <c r="Q276" s="216"/>
      <c r="R276" s="216"/>
      <c r="S276" s="216"/>
      <c r="T276" s="217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T276" s="211" t="s">
        <v>157</v>
      </c>
      <c r="AU276" s="211" t="s">
        <v>84</v>
      </c>
      <c r="AV276" s="15" t="s">
        <v>155</v>
      </c>
      <c r="AW276" s="15" t="s">
        <v>34</v>
      </c>
      <c r="AX276" s="15" t="s">
        <v>82</v>
      </c>
      <c r="AY276" s="211" t="s">
        <v>148</v>
      </c>
    </row>
    <row r="277" s="13" customFormat="1">
      <c r="A277" s="13"/>
      <c r="B277" s="194"/>
      <c r="C277" s="13"/>
      <c r="D277" s="195" t="s">
        <v>157</v>
      </c>
      <c r="E277" s="13"/>
      <c r="F277" s="197" t="s">
        <v>388</v>
      </c>
      <c r="G277" s="13"/>
      <c r="H277" s="198">
        <v>27.783000000000001</v>
      </c>
      <c r="I277" s="199"/>
      <c r="J277" s="13"/>
      <c r="K277" s="13"/>
      <c r="L277" s="194"/>
      <c r="M277" s="200"/>
      <c r="N277" s="201"/>
      <c r="O277" s="201"/>
      <c r="P277" s="201"/>
      <c r="Q277" s="201"/>
      <c r="R277" s="201"/>
      <c r="S277" s="201"/>
      <c r="T277" s="202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196" t="s">
        <v>157</v>
      </c>
      <c r="AU277" s="196" t="s">
        <v>84</v>
      </c>
      <c r="AV277" s="13" t="s">
        <v>84</v>
      </c>
      <c r="AW277" s="13" t="s">
        <v>3</v>
      </c>
      <c r="AX277" s="13" t="s">
        <v>82</v>
      </c>
      <c r="AY277" s="196" t="s">
        <v>148</v>
      </c>
    </row>
    <row r="278" s="2" customFormat="1" ht="24.15" customHeight="1">
      <c r="A278" s="38"/>
      <c r="B278" s="146"/>
      <c r="C278" s="218" t="s">
        <v>389</v>
      </c>
      <c r="D278" s="218" t="s">
        <v>343</v>
      </c>
      <c r="E278" s="219" t="s">
        <v>390</v>
      </c>
      <c r="F278" s="220" t="s">
        <v>391</v>
      </c>
      <c r="G278" s="221" t="s">
        <v>369</v>
      </c>
      <c r="H278" s="222">
        <v>10.868</v>
      </c>
      <c r="I278" s="223"/>
      <c r="J278" s="224">
        <f>ROUND(I278*H278,2)</f>
        <v>0</v>
      </c>
      <c r="K278" s="220" t="s">
        <v>154</v>
      </c>
      <c r="L278" s="225"/>
      <c r="M278" s="226" t="s">
        <v>1</v>
      </c>
      <c r="N278" s="227" t="s">
        <v>42</v>
      </c>
      <c r="O278" s="77"/>
      <c r="P278" s="190">
        <f>O278*H278</f>
        <v>0</v>
      </c>
      <c r="Q278" s="190">
        <v>4.0000000000000003E-05</v>
      </c>
      <c r="R278" s="190">
        <f>Q278*H278</f>
        <v>0.00043472000000000004</v>
      </c>
      <c r="S278" s="190">
        <v>0</v>
      </c>
      <c r="T278" s="191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192" t="s">
        <v>192</v>
      </c>
      <c r="AT278" s="192" t="s">
        <v>343</v>
      </c>
      <c r="AU278" s="192" t="s">
        <v>84</v>
      </c>
      <c r="AY278" s="19" t="s">
        <v>148</v>
      </c>
      <c r="BE278" s="193">
        <f>IF(N278="základní",J278,0)</f>
        <v>0</v>
      </c>
      <c r="BF278" s="193">
        <f>IF(N278="snížená",J278,0)</f>
        <v>0</v>
      </c>
      <c r="BG278" s="193">
        <f>IF(N278="zákl. přenesená",J278,0)</f>
        <v>0</v>
      </c>
      <c r="BH278" s="193">
        <f>IF(N278="sníž. přenesená",J278,0)</f>
        <v>0</v>
      </c>
      <c r="BI278" s="193">
        <f>IF(N278="nulová",J278,0)</f>
        <v>0</v>
      </c>
      <c r="BJ278" s="19" t="s">
        <v>82</v>
      </c>
      <c r="BK278" s="193">
        <f>ROUND(I278*H278,2)</f>
        <v>0</v>
      </c>
      <c r="BL278" s="19" t="s">
        <v>155</v>
      </c>
      <c r="BM278" s="192" t="s">
        <v>392</v>
      </c>
    </row>
    <row r="279" s="13" customFormat="1">
      <c r="A279" s="13"/>
      <c r="B279" s="194"/>
      <c r="C279" s="13"/>
      <c r="D279" s="195" t="s">
        <v>157</v>
      </c>
      <c r="E279" s="196" t="s">
        <v>1</v>
      </c>
      <c r="F279" s="197" t="s">
        <v>393</v>
      </c>
      <c r="G279" s="13"/>
      <c r="H279" s="198">
        <v>10.35</v>
      </c>
      <c r="I279" s="199"/>
      <c r="J279" s="13"/>
      <c r="K279" s="13"/>
      <c r="L279" s="194"/>
      <c r="M279" s="200"/>
      <c r="N279" s="201"/>
      <c r="O279" s="201"/>
      <c r="P279" s="201"/>
      <c r="Q279" s="201"/>
      <c r="R279" s="201"/>
      <c r="S279" s="201"/>
      <c r="T279" s="202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196" t="s">
        <v>157</v>
      </c>
      <c r="AU279" s="196" t="s">
        <v>84</v>
      </c>
      <c r="AV279" s="13" t="s">
        <v>84</v>
      </c>
      <c r="AW279" s="13" t="s">
        <v>34</v>
      </c>
      <c r="AX279" s="13" t="s">
        <v>82</v>
      </c>
      <c r="AY279" s="196" t="s">
        <v>148</v>
      </c>
    </row>
    <row r="280" s="13" customFormat="1">
      <c r="A280" s="13"/>
      <c r="B280" s="194"/>
      <c r="C280" s="13"/>
      <c r="D280" s="195" t="s">
        <v>157</v>
      </c>
      <c r="E280" s="13"/>
      <c r="F280" s="197" t="s">
        <v>394</v>
      </c>
      <c r="G280" s="13"/>
      <c r="H280" s="198">
        <v>10.868</v>
      </c>
      <c r="I280" s="199"/>
      <c r="J280" s="13"/>
      <c r="K280" s="13"/>
      <c r="L280" s="194"/>
      <c r="M280" s="200"/>
      <c r="N280" s="201"/>
      <c r="O280" s="201"/>
      <c r="P280" s="201"/>
      <c r="Q280" s="201"/>
      <c r="R280" s="201"/>
      <c r="S280" s="201"/>
      <c r="T280" s="202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196" t="s">
        <v>157</v>
      </c>
      <c r="AU280" s="196" t="s">
        <v>84</v>
      </c>
      <c r="AV280" s="13" t="s">
        <v>84</v>
      </c>
      <c r="AW280" s="13" t="s">
        <v>3</v>
      </c>
      <c r="AX280" s="13" t="s">
        <v>82</v>
      </c>
      <c r="AY280" s="196" t="s">
        <v>148</v>
      </c>
    </row>
    <row r="281" s="2" customFormat="1" ht="24.15" customHeight="1">
      <c r="A281" s="38"/>
      <c r="B281" s="146"/>
      <c r="C281" s="181" t="s">
        <v>395</v>
      </c>
      <c r="D281" s="181" t="s">
        <v>150</v>
      </c>
      <c r="E281" s="182" t="s">
        <v>396</v>
      </c>
      <c r="F281" s="183" t="s">
        <v>397</v>
      </c>
      <c r="G281" s="184" t="s">
        <v>153</v>
      </c>
      <c r="H281" s="185">
        <v>15.587999999999999</v>
      </c>
      <c r="I281" s="186"/>
      <c r="J281" s="187">
        <f>ROUND(I281*H281,2)</f>
        <v>0</v>
      </c>
      <c r="K281" s="183" t="s">
        <v>154</v>
      </c>
      <c r="L281" s="39"/>
      <c r="M281" s="188" t="s">
        <v>1</v>
      </c>
      <c r="N281" s="189" t="s">
        <v>42</v>
      </c>
      <c r="O281" s="77"/>
      <c r="P281" s="190">
        <f>O281*H281</f>
        <v>0</v>
      </c>
      <c r="Q281" s="190">
        <v>0.0027499999999999998</v>
      </c>
      <c r="R281" s="190">
        <f>Q281*H281</f>
        <v>0.042866999999999995</v>
      </c>
      <c r="S281" s="190">
        <v>0</v>
      </c>
      <c r="T281" s="191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192" t="s">
        <v>155</v>
      </c>
      <c r="AT281" s="192" t="s">
        <v>150</v>
      </c>
      <c r="AU281" s="192" t="s">
        <v>84</v>
      </c>
      <c r="AY281" s="19" t="s">
        <v>148</v>
      </c>
      <c r="BE281" s="193">
        <f>IF(N281="základní",J281,0)</f>
        <v>0</v>
      </c>
      <c r="BF281" s="193">
        <f>IF(N281="snížená",J281,0)</f>
        <v>0</v>
      </c>
      <c r="BG281" s="193">
        <f>IF(N281="zákl. přenesená",J281,0)</f>
        <v>0</v>
      </c>
      <c r="BH281" s="193">
        <f>IF(N281="sníž. přenesená",J281,0)</f>
        <v>0</v>
      </c>
      <c r="BI281" s="193">
        <f>IF(N281="nulová",J281,0)</f>
        <v>0</v>
      </c>
      <c r="BJ281" s="19" t="s">
        <v>82</v>
      </c>
      <c r="BK281" s="193">
        <f>ROUND(I281*H281,2)</f>
        <v>0</v>
      </c>
      <c r="BL281" s="19" t="s">
        <v>155</v>
      </c>
      <c r="BM281" s="192" t="s">
        <v>398</v>
      </c>
    </row>
    <row r="282" s="13" customFormat="1">
      <c r="A282" s="13"/>
      <c r="B282" s="194"/>
      <c r="C282" s="13"/>
      <c r="D282" s="195" t="s">
        <v>157</v>
      </c>
      <c r="E282" s="196" t="s">
        <v>1</v>
      </c>
      <c r="F282" s="197" t="s">
        <v>399</v>
      </c>
      <c r="G282" s="13"/>
      <c r="H282" s="198">
        <v>1.2749999999999999</v>
      </c>
      <c r="I282" s="199"/>
      <c r="J282" s="13"/>
      <c r="K282" s="13"/>
      <c r="L282" s="194"/>
      <c r="M282" s="200"/>
      <c r="N282" s="201"/>
      <c r="O282" s="201"/>
      <c r="P282" s="201"/>
      <c r="Q282" s="201"/>
      <c r="R282" s="201"/>
      <c r="S282" s="201"/>
      <c r="T282" s="202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196" t="s">
        <v>157</v>
      </c>
      <c r="AU282" s="196" t="s">
        <v>84</v>
      </c>
      <c r="AV282" s="13" t="s">
        <v>84</v>
      </c>
      <c r="AW282" s="13" t="s">
        <v>34</v>
      </c>
      <c r="AX282" s="13" t="s">
        <v>77</v>
      </c>
      <c r="AY282" s="196" t="s">
        <v>148</v>
      </c>
    </row>
    <row r="283" s="13" customFormat="1">
      <c r="A283" s="13"/>
      <c r="B283" s="194"/>
      <c r="C283" s="13"/>
      <c r="D283" s="195" t="s">
        <v>157</v>
      </c>
      <c r="E283" s="196" t="s">
        <v>1</v>
      </c>
      <c r="F283" s="197" t="s">
        <v>400</v>
      </c>
      <c r="G283" s="13"/>
      <c r="H283" s="198">
        <v>14.313000000000001</v>
      </c>
      <c r="I283" s="199"/>
      <c r="J283" s="13"/>
      <c r="K283" s="13"/>
      <c r="L283" s="194"/>
      <c r="M283" s="200"/>
      <c r="N283" s="201"/>
      <c r="O283" s="201"/>
      <c r="P283" s="201"/>
      <c r="Q283" s="201"/>
      <c r="R283" s="201"/>
      <c r="S283" s="201"/>
      <c r="T283" s="202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196" t="s">
        <v>157</v>
      </c>
      <c r="AU283" s="196" t="s">
        <v>84</v>
      </c>
      <c r="AV283" s="13" t="s">
        <v>84</v>
      </c>
      <c r="AW283" s="13" t="s">
        <v>34</v>
      </c>
      <c r="AX283" s="13" t="s">
        <v>77</v>
      </c>
      <c r="AY283" s="196" t="s">
        <v>148</v>
      </c>
    </row>
    <row r="284" s="15" customFormat="1">
      <c r="A284" s="15"/>
      <c r="B284" s="210"/>
      <c r="C284" s="15"/>
      <c r="D284" s="195" t="s">
        <v>157</v>
      </c>
      <c r="E284" s="211" t="s">
        <v>1</v>
      </c>
      <c r="F284" s="212" t="s">
        <v>186</v>
      </c>
      <c r="G284" s="15"/>
      <c r="H284" s="213">
        <v>15.587999999999999</v>
      </c>
      <c r="I284" s="214"/>
      <c r="J284" s="15"/>
      <c r="K284" s="15"/>
      <c r="L284" s="210"/>
      <c r="M284" s="215"/>
      <c r="N284" s="216"/>
      <c r="O284" s="216"/>
      <c r="P284" s="216"/>
      <c r="Q284" s="216"/>
      <c r="R284" s="216"/>
      <c r="S284" s="216"/>
      <c r="T284" s="217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T284" s="211" t="s">
        <v>157</v>
      </c>
      <c r="AU284" s="211" t="s">
        <v>84</v>
      </c>
      <c r="AV284" s="15" t="s">
        <v>155</v>
      </c>
      <c r="AW284" s="15" t="s">
        <v>34</v>
      </c>
      <c r="AX284" s="15" t="s">
        <v>82</v>
      </c>
      <c r="AY284" s="211" t="s">
        <v>148</v>
      </c>
    </row>
    <row r="285" s="2" customFormat="1" ht="24.15" customHeight="1">
      <c r="A285" s="38"/>
      <c r="B285" s="146"/>
      <c r="C285" s="181" t="s">
        <v>401</v>
      </c>
      <c r="D285" s="181" t="s">
        <v>150</v>
      </c>
      <c r="E285" s="182" t="s">
        <v>402</v>
      </c>
      <c r="F285" s="183" t="s">
        <v>403</v>
      </c>
      <c r="G285" s="184" t="s">
        <v>153</v>
      </c>
      <c r="H285" s="185">
        <v>26.776</v>
      </c>
      <c r="I285" s="186"/>
      <c r="J285" s="187">
        <f>ROUND(I285*H285,2)</f>
        <v>0</v>
      </c>
      <c r="K285" s="183" t="s">
        <v>154</v>
      </c>
      <c r="L285" s="39"/>
      <c r="M285" s="188" t="s">
        <v>1</v>
      </c>
      <c r="N285" s="189" t="s">
        <v>42</v>
      </c>
      <c r="O285" s="77"/>
      <c r="P285" s="190">
        <f>O285*H285</f>
        <v>0</v>
      </c>
      <c r="Q285" s="190">
        <v>0</v>
      </c>
      <c r="R285" s="190">
        <f>Q285*H285</f>
        <v>0</v>
      </c>
      <c r="S285" s="190">
        <v>1.0000000000000001E-05</v>
      </c>
      <c r="T285" s="191">
        <f>S285*H285</f>
        <v>0.00026776000000000002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192" t="s">
        <v>155</v>
      </c>
      <c r="AT285" s="192" t="s">
        <v>150</v>
      </c>
      <c r="AU285" s="192" t="s">
        <v>84</v>
      </c>
      <c r="AY285" s="19" t="s">
        <v>148</v>
      </c>
      <c r="BE285" s="193">
        <f>IF(N285="základní",J285,0)</f>
        <v>0</v>
      </c>
      <c r="BF285" s="193">
        <f>IF(N285="snížená",J285,0)</f>
        <v>0</v>
      </c>
      <c r="BG285" s="193">
        <f>IF(N285="zákl. přenesená",J285,0)</f>
        <v>0</v>
      </c>
      <c r="BH285" s="193">
        <f>IF(N285="sníž. přenesená",J285,0)</f>
        <v>0</v>
      </c>
      <c r="BI285" s="193">
        <f>IF(N285="nulová",J285,0)</f>
        <v>0</v>
      </c>
      <c r="BJ285" s="19" t="s">
        <v>82</v>
      </c>
      <c r="BK285" s="193">
        <f>ROUND(I285*H285,2)</f>
        <v>0</v>
      </c>
      <c r="BL285" s="19" t="s">
        <v>155</v>
      </c>
      <c r="BM285" s="192" t="s">
        <v>404</v>
      </c>
    </row>
    <row r="286" s="13" customFormat="1">
      <c r="A286" s="13"/>
      <c r="B286" s="194"/>
      <c r="C286" s="13"/>
      <c r="D286" s="195" t="s">
        <v>157</v>
      </c>
      <c r="E286" s="196" t="s">
        <v>1</v>
      </c>
      <c r="F286" s="197" t="s">
        <v>405</v>
      </c>
      <c r="G286" s="13"/>
      <c r="H286" s="198">
        <v>26.776</v>
      </c>
      <c r="I286" s="199"/>
      <c r="J286" s="13"/>
      <c r="K286" s="13"/>
      <c r="L286" s="194"/>
      <c r="M286" s="200"/>
      <c r="N286" s="201"/>
      <c r="O286" s="201"/>
      <c r="P286" s="201"/>
      <c r="Q286" s="201"/>
      <c r="R286" s="201"/>
      <c r="S286" s="201"/>
      <c r="T286" s="202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196" t="s">
        <v>157</v>
      </c>
      <c r="AU286" s="196" t="s">
        <v>84</v>
      </c>
      <c r="AV286" s="13" t="s">
        <v>84</v>
      </c>
      <c r="AW286" s="13" t="s">
        <v>34</v>
      </c>
      <c r="AX286" s="13" t="s">
        <v>82</v>
      </c>
      <c r="AY286" s="196" t="s">
        <v>148</v>
      </c>
    </row>
    <row r="287" s="2" customFormat="1" ht="16.5" customHeight="1">
      <c r="A287" s="38"/>
      <c r="B287" s="146"/>
      <c r="C287" s="181" t="s">
        <v>406</v>
      </c>
      <c r="D287" s="181" t="s">
        <v>150</v>
      </c>
      <c r="E287" s="182" t="s">
        <v>407</v>
      </c>
      <c r="F287" s="183" t="s">
        <v>408</v>
      </c>
      <c r="G287" s="184" t="s">
        <v>153</v>
      </c>
      <c r="H287" s="185">
        <v>11.502000000000001</v>
      </c>
      <c r="I287" s="186"/>
      <c r="J287" s="187">
        <f>ROUND(I287*H287,2)</f>
        <v>0</v>
      </c>
      <c r="K287" s="183" t="s">
        <v>154</v>
      </c>
      <c r="L287" s="39"/>
      <c r="M287" s="188" t="s">
        <v>1</v>
      </c>
      <c r="N287" s="189" t="s">
        <v>42</v>
      </c>
      <c r="O287" s="77"/>
      <c r="P287" s="190">
        <f>O287*H287</f>
        <v>0</v>
      </c>
      <c r="Q287" s="190">
        <v>0</v>
      </c>
      <c r="R287" s="190">
        <f>Q287*H287</f>
        <v>0</v>
      </c>
      <c r="S287" s="190">
        <v>0</v>
      </c>
      <c r="T287" s="191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192" t="s">
        <v>155</v>
      </c>
      <c r="AT287" s="192" t="s">
        <v>150</v>
      </c>
      <c r="AU287" s="192" t="s">
        <v>84</v>
      </c>
      <c r="AY287" s="19" t="s">
        <v>148</v>
      </c>
      <c r="BE287" s="193">
        <f>IF(N287="základní",J287,0)</f>
        <v>0</v>
      </c>
      <c r="BF287" s="193">
        <f>IF(N287="snížená",J287,0)</f>
        <v>0</v>
      </c>
      <c r="BG287" s="193">
        <f>IF(N287="zákl. přenesená",J287,0)</f>
        <v>0</v>
      </c>
      <c r="BH287" s="193">
        <f>IF(N287="sníž. přenesená",J287,0)</f>
        <v>0</v>
      </c>
      <c r="BI287" s="193">
        <f>IF(N287="nulová",J287,0)</f>
        <v>0</v>
      </c>
      <c r="BJ287" s="19" t="s">
        <v>82</v>
      </c>
      <c r="BK287" s="193">
        <f>ROUND(I287*H287,2)</f>
        <v>0</v>
      </c>
      <c r="BL287" s="19" t="s">
        <v>155</v>
      </c>
      <c r="BM287" s="192" t="s">
        <v>409</v>
      </c>
    </row>
    <row r="288" s="13" customFormat="1">
      <c r="A288" s="13"/>
      <c r="B288" s="194"/>
      <c r="C288" s="13"/>
      <c r="D288" s="195" t="s">
        <v>157</v>
      </c>
      <c r="E288" s="196" t="s">
        <v>1</v>
      </c>
      <c r="F288" s="197" t="s">
        <v>410</v>
      </c>
      <c r="G288" s="13"/>
      <c r="H288" s="198">
        <v>6.0419999999999998</v>
      </c>
      <c r="I288" s="199"/>
      <c r="J288" s="13"/>
      <c r="K288" s="13"/>
      <c r="L288" s="194"/>
      <c r="M288" s="200"/>
      <c r="N288" s="201"/>
      <c r="O288" s="201"/>
      <c r="P288" s="201"/>
      <c r="Q288" s="201"/>
      <c r="R288" s="201"/>
      <c r="S288" s="201"/>
      <c r="T288" s="202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196" t="s">
        <v>157</v>
      </c>
      <c r="AU288" s="196" t="s">
        <v>84</v>
      </c>
      <c r="AV288" s="13" t="s">
        <v>84</v>
      </c>
      <c r="AW288" s="13" t="s">
        <v>34</v>
      </c>
      <c r="AX288" s="13" t="s">
        <v>77</v>
      </c>
      <c r="AY288" s="196" t="s">
        <v>148</v>
      </c>
    </row>
    <row r="289" s="13" customFormat="1">
      <c r="A289" s="13"/>
      <c r="B289" s="194"/>
      <c r="C289" s="13"/>
      <c r="D289" s="195" t="s">
        <v>157</v>
      </c>
      <c r="E289" s="196" t="s">
        <v>1</v>
      </c>
      <c r="F289" s="197" t="s">
        <v>411</v>
      </c>
      <c r="G289" s="13"/>
      <c r="H289" s="198">
        <v>0.64500000000000002</v>
      </c>
      <c r="I289" s="199"/>
      <c r="J289" s="13"/>
      <c r="K289" s="13"/>
      <c r="L289" s="194"/>
      <c r="M289" s="200"/>
      <c r="N289" s="201"/>
      <c r="O289" s="201"/>
      <c r="P289" s="201"/>
      <c r="Q289" s="201"/>
      <c r="R289" s="201"/>
      <c r="S289" s="201"/>
      <c r="T289" s="202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196" t="s">
        <v>157</v>
      </c>
      <c r="AU289" s="196" t="s">
        <v>84</v>
      </c>
      <c r="AV289" s="13" t="s">
        <v>84</v>
      </c>
      <c r="AW289" s="13" t="s">
        <v>34</v>
      </c>
      <c r="AX289" s="13" t="s">
        <v>77</v>
      </c>
      <c r="AY289" s="196" t="s">
        <v>148</v>
      </c>
    </row>
    <row r="290" s="13" customFormat="1">
      <c r="A290" s="13"/>
      <c r="B290" s="194"/>
      <c r="C290" s="13"/>
      <c r="D290" s="195" t="s">
        <v>157</v>
      </c>
      <c r="E290" s="196" t="s">
        <v>1</v>
      </c>
      <c r="F290" s="197" t="s">
        <v>412</v>
      </c>
      <c r="G290" s="13"/>
      <c r="H290" s="198">
        <v>1.77</v>
      </c>
      <c r="I290" s="199"/>
      <c r="J290" s="13"/>
      <c r="K290" s="13"/>
      <c r="L290" s="194"/>
      <c r="M290" s="200"/>
      <c r="N290" s="201"/>
      <c r="O290" s="201"/>
      <c r="P290" s="201"/>
      <c r="Q290" s="201"/>
      <c r="R290" s="201"/>
      <c r="S290" s="201"/>
      <c r="T290" s="202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196" t="s">
        <v>157</v>
      </c>
      <c r="AU290" s="196" t="s">
        <v>84</v>
      </c>
      <c r="AV290" s="13" t="s">
        <v>84</v>
      </c>
      <c r="AW290" s="13" t="s">
        <v>34</v>
      </c>
      <c r="AX290" s="13" t="s">
        <v>77</v>
      </c>
      <c r="AY290" s="196" t="s">
        <v>148</v>
      </c>
    </row>
    <row r="291" s="13" customFormat="1">
      <c r="A291" s="13"/>
      <c r="B291" s="194"/>
      <c r="C291" s="13"/>
      <c r="D291" s="195" t="s">
        <v>157</v>
      </c>
      <c r="E291" s="196" t="s">
        <v>1</v>
      </c>
      <c r="F291" s="197" t="s">
        <v>413</v>
      </c>
      <c r="G291" s="13"/>
      <c r="H291" s="198">
        <v>1.77</v>
      </c>
      <c r="I291" s="199"/>
      <c r="J291" s="13"/>
      <c r="K291" s="13"/>
      <c r="L291" s="194"/>
      <c r="M291" s="200"/>
      <c r="N291" s="201"/>
      <c r="O291" s="201"/>
      <c r="P291" s="201"/>
      <c r="Q291" s="201"/>
      <c r="R291" s="201"/>
      <c r="S291" s="201"/>
      <c r="T291" s="202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196" t="s">
        <v>157</v>
      </c>
      <c r="AU291" s="196" t="s">
        <v>84</v>
      </c>
      <c r="AV291" s="13" t="s">
        <v>84</v>
      </c>
      <c r="AW291" s="13" t="s">
        <v>34</v>
      </c>
      <c r="AX291" s="13" t="s">
        <v>77</v>
      </c>
      <c r="AY291" s="196" t="s">
        <v>148</v>
      </c>
    </row>
    <row r="292" s="13" customFormat="1">
      <c r="A292" s="13"/>
      <c r="B292" s="194"/>
      <c r="C292" s="13"/>
      <c r="D292" s="195" t="s">
        <v>157</v>
      </c>
      <c r="E292" s="196" t="s">
        <v>1</v>
      </c>
      <c r="F292" s="197" t="s">
        <v>399</v>
      </c>
      <c r="G292" s="13"/>
      <c r="H292" s="198">
        <v>1.2749999999999999</v>
      </c>
      <c r="I292" s="199"/>
      <c r="J292" s="13"/>
      <c r="K292" s="13"/>
      <c r="L292" s="194"/>
      <c r="M292" s="200"/>
      <c r="N292" s="201"/>
      <c r="O292" s="201"/>
      <c r="P292" s="201"/>
      <c r="Q292" s="201"/>
      <c r="R292" s="201"/>
      <c r="S292" s="201"/>
      <c r="T292" s="202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196" t="s">
        <v>157</v>
      </c>
      <c r="AU292" s="196" t="s">
        <v>84</v>
      </c>
      <c r="AV292" s="13" t="s">
        <v>84</v>
      </c>
      <c r="AW292" s="13" t="s">
        <v>34</v>
      </c>
      <c r="AX292" s="13" t="s">
        <v>77</v>
      </c>
      <c r="AY292" s="196" t="s">
        <v>148</v>
      </c>
    </row>
    <row r="293" s="15" customFormat="1">
      <c r="A293" s="15"/>
      <c r="B293" s="210"/>
      <c r="C293" s="15"/>
      <c r="D293" s="195" t="s">
        <v>157</v>
      </c>
      <c r="E293" s="211" t="s">
        <v>1</v>
      </c>
      <c r="F293" s="212" t="s">
        <v>186</v>
      </c>
      <c r="G293" s="15"/>
      <c r="H293" s="213">
        <v>11.502000000000001</v>
      </c>
      <c r="I293" s="214"/>
      <c r="J293" s="15"/>
      <c r="K293" s="15"/>
      <c r="L293" s="210"/>
      <c r="M293" s="215"/>
      <c r="N293" s="216"/>
      <c r="O293" s="216"/>
      <c r="P293" s="216"/>
      <c r="Q293" s="216"/>
      <c r="R293" s="216"/>
      <c r="S293" s="216"/>
      <c r="T293" s="217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T293" s="211" t="s">
        <v>157</v>
      </c>
      <c r="AU293" s="211" t="s">
        <v>84</v>
      </c>
      <c r="AV293" s="15" t="s">
        <v>155</v>
      </c>
      <c r="AW293" s="15" t="s">
        <v>34</v>
      </c>
      <c r="AX293" s="15" t="s">
        <v>82</v>
      </c>
      <c r="AY293" s="211" t="s">
        <v>148</v>
      </c>
    </row>
    <row r="294" s="2" customFormat="1" ht="33" customHeight="1">
      <c r="A294" s="38"/>
      <c r="B294" s="146"/>
      <c r="C294" s="181" t="s">
        <v>414</v>
      </c>
      <c r="D294" s="181" t="s">
        <v>150</v>
      </c>
      <c r="E294" s="182" t="s">
        <v>415</v>
      </c>
      <c r="F294" s="183" t="s">
        <v>416</v>
      </c>
      <c r="G294" s="184" t="s">
        <v>171</v>
      </c>
      <c r="H294" s="185">
        <v>2.056</v>
      </c>
      <c r="I294" s="186"/>
      <c r="J294" s="187">
        <f>ROUND(I294*H294,2)</f>
        <v>0</v>
      </c>
      <c r="K294" s="183" t="s">
        <v>154</v>
      </c>
      <c r="L294" s="39"/>
      <c r="M294" s="188" t="s">
        <v>1</v>
      </c>
      <c r="N294" s="189" t="s">
        <v>42</v>
      </c>
      <c r="O294" s="77"/>
      <c r="P294" s="190">
        <f>O294*H294</f>
        <v>0</v>
      </c>
      <c r="Q294" s="190">
        <v>2.5018699999999998</v>
      </c>
      <c r="R294" s="190">
        <f>Q294*H294</f>
        <v>5.1438447199999997</v>
      </c>
      <c r="S294" s="190">
        <v>0</v>
      </c>
      <c r="T294" s="191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192" t="s">
        <v>155</v>
      </c>
      <c r="AT294" s="192" t="s">
        <v>150</v>
      </c>
      <c r="AU294" s="192" t="s">
        <v>84</v>
      </c>
      <c r="AY294" s="19" t="s">
        <v>148</v>
      </c>
      <c r="BE294" s="193">
        <f>IF(N294="základní",J294,0)</f>
        <v>0</v>
      </c>
      <c r="BF294" s="193">
        <f>IF(N294="snížená",J294,0)</f>
        <v>0</v>
      </c>
      <c r="BG294" s="193">
        <f>IF(N294="zákl. přenesená",J294,0)</f>
        <v>0</v>
      </c>
      <c r="BH294" s="193">
        <f>IF(N294="sníž. přenesená",J294,0)</f>
        <v>0</v>
      </c>
      <c r="BI294" s="193">
        <f>IF(N294="nulová",J294,0)</f>
        <v>0</v>
      </c>
      <c r="BJ294" s="19" t="s">
        <v>82</v>
      </c>
      <c r="BK294" s="193">
        <f>ROUND(I294*H294,2)</f>
        <v>0</v>
      </c>
      <c r="BL294" s="19" t="s">
        <v>155</v>
      </c>
      <c r="BM294" s="192" t="s">
        <v>417</v>
      </c>
    </row>
    <row r="295" s="13" customFormat="1">
      <c r="A295" s="13"/>
      <c r="B295" s="194"/>
      <c r="C295" s="13"/>
      <c r="D295" s="195" t="s">
        <v>157</v>
      </c>
      <c r="E295" s="196" t="s">
        <v>1</v>
      </c>
      <c r="F295" s="197" t="s">
        <v>418</v>
      </c>
      <c r="G295" s="13"/>
      <c r="H295" s="198">
        <v>2.056</v>
      </c>
      <c r="I295" s="199"/>
      <c r="J295" s="13"/>
      <c r="K295" s="13"/>
      <c r="L295" s="194"/>
      <c r="M295" s="200"/>
      <c r="N295" s="201"/>
      <c r="O295" s="201"/>
      <c r="P295" s="201"/>
      <c r="Q295" s="201"/>
      <c r="R295" s="201"/>
      <c r="S295" s="201"/>
      <c r="T295" s="202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196" t="s">
        <v>157</v>
      </c>
      <c r="AU295" s="196" t="s">
        <v>84</v>
      </c>
      <c r="AV295" s="13" t="s">
        <v>84</v>
      </c>
      <c r="AW295" s="13" t="s">
        <v>34</v>
      </c>
      <c r="AX295" s="13" t="s">
        <v>82</v>
      </c>
      <c r="AY295" s="196" t="s">
        <v>148</v>
      </c>
    </row>
    <row r="296" s="2" customFormat="1" ht="33" customHeight="1">
      <c r="A296" s="38"/>
      <c r="B296" s="146"/>
      <c r="C296" s="181" t="s">
        <v>419</v>
      </c>
      <c r="D296" s="181" t="s">
        <v>150</v>
      </c>
      <c r="E296" s="182" t="s">
        <v>420</v>
      </c>
      <c r="F296" s="183" t="s">
        <v>421</v>
      </c>
      <c r="G296" s="184" t="s">
        <v>171</v>
      </c>
      <c r="H296" s="185">
        <v>0.23400000000000001</v>
      </c>
      <c r="I296" s="186"/>
      <c r="J296" s="187">
        <f>ROUND(I296*H296,2)</f>
        <v>0</v>
      </c>
      <c r="K296" s="183" t="s">
        <v>154</v>
      </c>
      <c r="L296" s="39"/>
      <c r="M296" s="188" t="s">
        <v>1</v>
      </c>
      <c r="N296" s="189" t="s">
        <v>42</v>
      </c>
      <c r="O296" s="77"/>
      <c r="P296" s="190">
        <f>O296*H296</f>
        <v>0</v>
      </c>
      <c r="Q296" s="190">
        <v>2.5018699999999998</v>
      </c>
      <c r="R296" s="190">
        <f>Q296*H296</f>
        <v>0.58543758000000001</v>
      </c>
      <c r="S296" s="190">
        <v>0</v>
      </c>
      <c r="T296" s="191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192" t="s">
        <v>155</v>
      </c>
      <c r="AT296" s="192" t="s">
        <v>150</v>
      </c>
      <c r="AU296" s="192" t="s">
        <v>84</v>
      </c>
      <c r="AY296" s="19" t="s">
        <v>148</v>
      </c>
      <c r="BE296" s="193">
        <f>IF(N296="základní",J296,0)</f>
        <v>0</v>
      </c>
      <c r="BF296" s="193">
        <f>IF(N296="snížená",J296,0)</f>
        <v>0</v>
      </c>
      <c r="BG296" s="193">
        <f>IF(N296="zákl. přenesená",J296,0)</f>
        <v>0</v>
      </c>
      <c r="BH296" s="193">
        <f>IF(N296="sníž. přenesená",J296,0)</f>
        <v>0</v>
      </c>
      <c r="BI296" s="193">
        <f>IF(N296="nulová",J296,0)</f>
        <v>0</v>
      </c>
      <c r="BJ296" s="19" t="s">
        <v>82</v>
      </c>
      <c r="BK296" s="193">
        <f>ROUND(I296*H296,2)</f>
        <v>0</v>
      </c>
      <c r="BL296" s="19" t="s">
        <v>155</v>
      </c>
      <c r="BM296" s="192" t="s">
        <v>422</v>
      </c>
    </row>
    <row r="297" s="13" customFormat="1">
      <c r="A297" s="13"/>
      <c r="B297" s="194"/>
      <c r="C297" s="13"/>
      <c r="D297" s="195" t="s">
        <v>157</v>
      </c>
      <c r="E297" s="196" t="s">
        <v>1</v>
      </c>
      <c r="F297" s="197" t="s">
        <v>423</v>
      </c>
      <c r="G297" s="13"/>
      <c r="H297" s="198">
        <v>0.23400000000000001</v>
      </c>
      <c r="I297" s="199"/>
      <c r="J297" s="13"/>
      <c r="K297" s="13"/>
      <c r="L297" s="194"/>
      <c r="M297" s="200"/>
      <c r="N297" s="201"/>
      <c r="O297" s="201"/>
      <c r="P297" s="201"/>
      <c r="Q297" s="201"/>
      <c r="R297" s="201"/>
      <c r="S297" s="201"/>
      <c r="T297" s="202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196" t="s">
        <v>157</v>
      </c>
      <c r="AU297" s="196" t="s">
        <v>84</v>
      </c>
      <c r="AV297" s="13" t="s">
        <v>84</v>
      </c>
      <c r="AW297" s="13" t="s">
        <v>34</v>
      </c>
      <c r="AX297" s="13" t="s">
        <v>82</v>
      </c>
      <c r="AY297" s="196" t="s">
        <v>148</v>
      </c>
    </row>
    <row r="298" s="2" customFormat="1" ht="16.5" customHeight="1">
      <c r="A298" s="38"/>
      <c r="B298" s="146"/>
      <c r="C298" s="181" t="s">
        <v>424</v>
      </c>
      <c r="D298" s="181" t="s">
        <v>150</v>
      </c>
      <c r="E298" s="182" t="s">
        <v>425</v>
      </c>
      <c r="F298" s="183" t="s">
        <v>426</v>
      </c>
      <c r="G298" s="184" t="s">
        <v>199</v>
      </c>
      <c r="H298" s="185">
        <v>0.085999999999999993</v>
      </c>
      <c r="I298" s="186"/>
      <c r="J298" s="187">
        <f>ROUND(I298*H298,2)</f>
        <v>0</v>
      </c>
      <c r="K298" s="183" t="s">
        <v>154</v>
      </c>
      <c r="L298" s="39"/>
      <c r="M298" s="188" t="s">
        <v>1</v>
      </c>
      <c r="N298" s="189" t="s">
        <v>42</v>
      </c>
      <c r="O298" s="77"/>
      <c r="P298" s="190">
        <f>O298*H298</f>
        <v>0</v>
      </c>
      <c r="Q298" s="190">
        <v>1.06277</v>
      </c>
      <c r="R298" s="190">
        <f>Q298*H298</f>
        <v>0.091398219999999988</v>
      </c>
      <c r="S298" s="190">
        <v>0</v>
      </c>
      <c r="T298" s="191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192" t="s">
        <v>155</v>
      </c>
      <c r="AT298" s="192" t="s">
        <v>150</v>
      </c>
      <c r="AU298" s="192" t="s">
        <v>84</v>
      </c>
      <c r="AY298" s="19" t="s">
        <v>148</v>
      </c>
      <c r="BE298" s="193">
        <f>IF(N298="základní",J298,0)</f>
        <v>0</v>
      </c>
      <c r="BF298" s="193">
        <f>IF(N298="snížená",J298,0)</f>
        <v>0</v>
      </c>
      <c r="BG298" s="193">
        <f>IF(N298="zákl. přenesená",J298,0)</f>
        <v>0</v>
      </c>
      <c r="BH298" s="193">
        <f>IF(N298="sníž. přenesená",J298,0)</f>
        <v>0</v>
      </c>
      <c r="BI298" s="193">
        <f>IF(N298="nulová",J298,0)</f>
        <v>0</v>
      </c>
      <c r="BJ298" s="19" t="s">
        <v>82</v>
      </c>
      <c r="BK298" s="193">
        <f>ROUND(I298*H298,2)</f>
        <v>0</v>
      </c>
      <c r="BL298" s="19" t="s">
        <v>155</v>
      </c>
      <c r="BM298" s="192" t="s">
        <v>427</v>
      </c>
    </row>
    <row r="299" s="13" customFormat="1">
      <c r="A299" s="13"/>
      <c r="B299" s="194"/>
      <c r="C299" s="13"/>
      <c r="D299" s="195" t="s">
        <v>157</v>
      </c>
      <c r="E299" s="196" t="s">
        <v>1</v>
      </c>
      <c r="F299" s="197" t="s">
        <v>428</v>
      </c>
      <c r="G299" s="13"/>
      <c r="H299" s="198">
        <v>0.014</v>
      </c>
      <c r="I299" s="199"/>
      <c r="J299" s="13"/>
      <c r="K299" s="13"/>
      <c r="L299" s="194"/>
      <c r="M299" s="200"/>
      <c r="N299" s="201"/>
      <c r="O299" s="201"/>
      <c r="P299" s="201"/>
      <c r="Q299" s="201"/>
      <c r="R299" s="201"/>
      <c r="S299" s="201"/>
      <c r="T299" s="202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196" t="s">
        <v>157</v>
      </c>
      <c r="AU299" s="196" t="s">
        <v>84</v>
      </c>
      <c r="AV299" s="13" t="s">
        <v>84</v>
      </c>
      <c r="AW299" s="13" t="s">
        <v>34</v>
      </c>
      <c r="AX299" s="13" t="s">
        <v>77</v>
      </c>
      <c r="AY299" s="196" t="s">
        <v>148</v>
      </c>
    </row>
    <row r="300" s="13" customFormat="1">
      <c r="A300" s="13"/>
      <c r="B300" s="194"/>
      <c r="C300" s="13"/>
      <c r="D300" s="195" t="s">
        <v>157</v>
      </c>
      <c r="E300" s="196" t="s">
        <v>1</v>
      </c>
      <c r="F300" s="197" t="s">
        <v>429</v>
      </c>
      <c r="G300" s="13"/>
      <c r="H300" s="198">
        <v>0.071999999999999995</v>
      </c>
      <c r="I300" s="199"/>
      <c r="J300" s="13"/>
      <c r="K300" s="13"/>
      <c r="L300" s="194"/>
      <c r="M300" s="200"/>
      <c r="N300" s="201"/>
      <c r="O300" s="201"/>
      <c r="P300" s="201"/>
      <c r="Q300" s="201"/>
      <c r="R300" s="201"/>
      <c r="S300" s="201"/>
      <c r="T300" s="202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196" t="s">
        <v>157</v>
      </c>
      <c r="AU300" s="196" t="s">
        <v>84</v>
      </c>
      <c r="AV300" s="13" t="s">
        <v>84</v>
      </c>
      <c r="AW300" s="13" t="s">
        <v>34</v>
      </c>
      <c r="AX300" s="13" t="s">
        <v>77</v>
      </c>
      <c r="AY300" s="196" t="s">
        <v>148</v>
      </c>
    </row>
    <row r="301" s="15" customFormat="1">
      <c r="A301" s="15"/>
      <c r="B301" s="210"/>
      <c r="C301" s="15"/>
      <c r="D301" s="195" t="s">
        <v>157</v>
      </c>
      <c r="E301" s="211" t="s">
        <v>1</v>
      </c>
      <c r="F301" s="212" t="s">
        <v>186</v>
      </c>
      <c r="G301" s="15"/>
      <c r="H301" s="213">
        <v>0.085999999999999993</v>
      </c>
      <c r="I301" s="214"/>
      <c r="J301" s="15"/>
      <c r="K301" s="15"/>
      <c r="L301" s="210"/>
      <c r="M301" s="215"/>
      <c r="N301" s="216"/>
      <c r="O301" s="216"/>
      <c r="P301" s="216"/>
      <c r="Q301" s="216"/>
      <c r="R301" s="216"/>
      <c r="S301" s="216"/>
      <c r="T301" s="217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T301" s="211" t="s">
        <v>157</v>
      </c>
      <c r="AU301" s="211" t="s">
        <v>84</v>
      </c>
      <c r="AV301" s="15" t="s">
        <v>155</v>
      </c>
      <c r="AW301" s="15" t="s">
        <v>34</v>
      </c>
      <c r="AX301" s="15" t="s">
        <v>82</v>
      </c>
      <c r="AY301" s="211" t="s">
        <v>148</v>
      </c>
    </row>
    <row r="302" s="2" customFormat="1" ht="24.15" customHeight="1">
      <c r="A302" s="38"/>
      <c r="B302" s="146"/>
      <c r="C302" s="181" t="s">
        <v>430</v>
      </c>
      <c r="D302" s="181" t="s">
        <v>150</v>
      </c>
      <c r="E302" s="182" t="s">
        <v>431</v>
      </c>
      <c r="F302" s="183" t="s">
        <v>432</v>
      </c>
      <c r="G302" s="184" t="s">
        <v>153</v>
      </c>
      <c r="H302" s="185">
        <v>0.59999999999999998</v>
      </c>
      <c r="I302" s="186"/>
      <c r="J302" s="187">
        <f>ROUND(I302*H302,2)</f>
        <v>0</v>
      </c>
      <c r="K302" s="183" t="s">
        <v>154</v>
      </c>
      <c r="L302" s="39"/>
      <c r="M302" s="188" t="s">
        <v>1</v>
      </c>
      <c r="N302" s="189" t="s">
        <v>42</v>
      </c>
      <c r="O302" s="77"/>
      <c r="P302" s="190">
        <f>O302*H302</f>
        <v>0</v>
      </c>
      <c r="Q302" s="190">
        <v>0.063</v>
      </c>
      <c r="R302" s="190">
        <f>Q302*H302</f>
        <v>0.0378</v>
      </c>
      <c r="S302" s="190">
        <v>0</v>
      </c>
      <c r="T302" s="191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192" t="s">
        <v>155</v>
      </c>
      <c r="AT302" s="192" t="s">
        <v>150</v>
      </c>
      <c r="AU302" s="192" t="s">
        <v>84</v>
      </c>
      <c r="AY302" s="19" t="s">
        <v>148</v>
      </c>
      <c r="BE302" s="193">
        <f>IF(N302="základní",J302,0)</f>
        <v>0</v>
      </c>
      <c r="BF302" s="193">
        <f>IF(N302="snížená",J302,0)</f>
        <v>0</v>
      </c>
      <c r="BG302" s="193">
        <f>IF(N302="zákl. přenesená",J302,0)</f>
        <v>0</v>
      </c>
      <c r="BH302" s="193">
        <f>IF(N302="sníž. přenesená",J302,0)</f>
        <v>0</v>
      </c>
      <c r="BI302" s="193">
        <f>IF(N302="nulová",J302,0)</f>
        <v>0</v>
      </c>
      <c r="BJ302" s="19" t="s">
        <v>82</v>
      </c>
      <c r="BK302" s="193">
        <f>ROUND(I302*H302,2)</f>
        <v>0</v>
      </c>
      <c r="BL302" s="19" t="s">
        <v>155</v>
      </c>
      <c r="BM302" s="192" t="s">
        <v>433</v>
      </c>
    </row>
    <row r="303" s="14" customFormat="1">
      <c r="A303" s="14"/>
      <c r="B303" s="203"/>
      <c r="C303" s="14"/>
      <c r="D303" s="195" t="s">
        <v>157</v>
      </c>
      <c r="E303" s="204" t="s">
        <v>1</v>
      </c>
      <c r="F303" s="205" t="s">
        <v>434</v>
      </c>
      <c r="G303" s="14"/>
      <c r="H303" s="204" t="s">
        <v>1</v>
      </c>
      <c r="I303" s="206"/>
      <c r="J303" s="14"/>
      <c r="K303" s="14"/>
      <c r="L303" s="203"/>
      <c r="M303" s="207"/>
      <c r="N303" s="208"/>
      <c r="O303" s="208"/>
      <c r="P303" s="208"/>
      <c r="Q303" s="208"/>
      <c r="R303" s="208"/>
      <c r="S303" s="208"/>
      <c r="T303" s="209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04" t="s">
        <v>157</v>
      </c>
      <c r="AU303" s="204" t="s">
        <v>84</v>
      </c>
      <c r="AV303" s="14" t="s">
        <v>82</v>
      </c>
      <c r="AW303" s="14" t="s">
        <v>34</v>
      </c>
      <c r="AX303" s="14" t="s">
        <v>77</v>
      </c>
      <c r="AY303" s="204" t="s">
        <v>148</v>
      </c>
    </row>
    <row r="304" s="13" customFormat="1">
      <c r="A304" s="13"/>
      <c r="B304" s="194"/>
      <c r="C304" s="13"/>
      <c r="D304" s="195" t="s">
        <v>157</v>
      </c>
      <c r="E304" s="196" t="s">
        <v>1</v>
      </c>
      <c r="F304" s="197" t="s">
        <v>435</v>
      </c>
      <c r="G304" s="13"/>
      <c r="H304" s="198">
        <v>0.59999999999999998</v>
      </c>
      <c r="I304" s="199"/>
      <c r="J304" s="13"/>
      <c r="K304" s="13"/>
      <c r="L304" s="194"/>
      <c r="M304" s="200"/>
      <c r="N304" s="201"/>
      <c r="O304" s="201"/>
      <c r="P304" s="201"/>
      <c r="Q304" s="201"/>
      <c r="R304" s="201"/>
      <c r="S304" s="201"/>
      <c r="T304" s="202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196" t="s">
        <v>157</v>
      </c>
      <c r="AU304" s="196" t="s">
        <v>84</v>
      </c>
      <c r="AV304" s="13" t="s">
        <v>84</v>
      </c>
      <c r="AW304" s="13" t="s">
        <v>34</v>
      </c>
      <c r="AX304" s="13" t="s">
        <v>82</v>
      </c>
      <c r="AY304" s="196" t="s">
        <v>148</v>
      </c>
    </row>
    <row r="305" s="2" customFormat="1" ht="16.5" customHeight="1">
      <c r="A305" s="38"/>
      <c r="B305" s="146"/>
      <c r="C305" s="181" t="s">
        <v>436</v>
      </c>
      <c r="D305" s="181" t="s">
        <v>150</v>
      </c>
      <c r="E305" s="182" t="s">
        <v>437</v>
      </c>
      <c r="F305" s="183" t="s">
        <v>438</v>
      </c>
      <c r="G305" s="184" t="s">
        <v>153</v>
      </c>
      <c r="H305" s="185">
        <v>34.261000000000003</v>
      </c>
      <c r="I305" s="186"/>
      <c r="J305" s="187">
        <f>ROUND(I305*H305,2)</f>
        <v>0</v>
      </c>
      <c r="K305" s="183" t="s">
        <v>154</v>
      </c>
      <c r="L305" s="39"/>
      <c r="M305" s="188" t="s">
        <v>1</v>
      </c>
      <c r="N305" s="189" t="s">
        <v>42</v>
      </c>
      <c r="O305" s="77"/>
      <c r="P305" s="190">
        <f>O305*H305</f>
        <v>0</v>
      </c>
      <c r="Q305" s="190">
        <v>0.00012999999999999999</v>
      </c>
      <c r="R305" s="190">
        <f>Q305*H305</f>
        <v>0.00445393</v>
      </c>
      <c r="S305" s="190">
        <v>0</v>
      </c>
      <c r="T305" s="191">
        <f>S305*H305</f>
        <v>0</v>
      </c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R305" s="192" t="s">
        <v>155</v>
      </c>
      <c r="AT305" s="192" t="s">
        <v>150</v>
      </c>
      <c r="AU305" s="192" t="s">
        <v>84</v>
      </c>
      <c r="AY305" s="19" t="s">
        <v>148</v>
      </c>
      <c r="BE305" s="193">
        <f>IF(N305="základní",J305,0)</f>
        <v>0</v>
      </c>
      <c r="BF305" s="193">
        <f>IF(N305="snížená",J305,0)</f>
        <v>0</v>
      </c>
      <c r="BG305" s="193">
        <f>IF(N305="zákl. přenesená",J305,0)</f>
        <v>0</v>
      </c>
      <c r="BH305" s="193">
        <f>IF(N305="sníž. přenesená",J305,0)</f>
        <v>0</v>
      </c>
      <c r="BI305" s="193">
        <f>IF(N305="nulová",J305,0)</f>
        <v>0</v>
      </c>
      <c r="BJ305" s="19" t="s">
        <v>82</v>
      </c>
      <c r="BK305" s="193">
        <f>ROUND(I305*H305,2)</f>
        <v>0</v>
      </c>
      <c r="BL305" s="19" t="s">
        <v>155</v>
      </c>
      <c r="BM305" s="192" t="s">
        <v>439</v>
      </c>
    </row>
    <row r="306" s="12" customFormat="1" ht="22.8" customHeight="1">
      <c r="A306" s="12"/>
      <c r="B306" s="168"/>
      <c r="C306" s="12"/>
      <c r="D306" s="169" t="s">
        <v>76</v>
      </c>
      <c r="E306" s="179" t="s">
        <v>196</v>
      </c>
      <c r="F306" s="179" t="s">
        <v>440</v>
      </c>
      <c r="G306" s="12"/>
      <c r="H306" s="12"/>
      <c r="I306" s="171"/>
      <c r="J306" s="180">
        <f>BK306</f>
        <v>0</v>
      </c>
      <c r="K306" s="12"/>
      <c r="L306" s="168"/>
      <c r="M306" s="173"/>
      <c r="N306" s="174"/>
      <c r="O306" s="174"/>
      <c r="P306" s="175">
        <f>SUM(P307:P338)</f>
        <v>0</v>
      </c>
      <c r="Q306" s="174"/>
      <c r="R306" s="175">
        <f>SUM(R307:R338)</f>
        <v>0.02136793</v>
      </c>
      <c r="S306" s="174"/>
      <c r="T306" s="176">
        <f>SUM(T307:T338)</f>
        <v>9.8793860000000002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169" t="s">
        <v>82</v>
      </c>
      <c r="AT306" s="177" t="s">
        <v>76</v>
      </c>
      <c r="AU306" s="177" t="s">
        <v>82</v>
      </c>
      <c r="AY306" s="169" t="s">
        <v>148</v>
      </c>
      <c r="BK306" s="178">
        <f>SUM(BK307:BK338)</f>
        <v>0</v>
      </c>
    </row>
    <row r="307" s="2" customFormat="1" ht="33" customHeight="1">
      <c r="A307" s="38"/>
      <c r="B307" s="146"/>
      <c r="C307" s="181" t="s">
        <v>441</v>
      </c>
      <c r="D307" s="181" t="s">
        <v>150</v>
      </c>
      <c r="E307" s="182" t="s">
        <v>442</v>
      </c>
      <c r="F307" s="183" t="s">
        <v>443</v>
      </c>
      <c r="G307" s="184" t="s">
        <v>153</v>
      </c>
      <c r="H307" s="185">
        <v>34.695999999999998</v>
      </c>
      <c r="I307" s="186"/>
      <c r="J307" s="187">
        <f>ROUND(I307*H307,2)</f>
        <v>0</v>
      </c>
      <c r="K307" s="183" t="s">
        <v>154</v>
      </c>
      <c r="L307" s="39"/>
      <c r="M307" s="188" t="s">
        <v>1</v>
      </c>
      <c r="N307" s="189" t="s">
        <v>42</v>
      </c>
      <c r="O307" s="77"/>
      <c r="P307" s="190">
        <f>O307*H307</f>
        <v>0</v>
      </c>
      <c r="Q307" s="190">
        <v>0.00012999999999999999</v>
      </c>
      <c r="R307" s="190">
        <f>Q307*H307</f>
        <v>0.004510479999999999</v>
      </c>
      <c r="S307" s="190">
        <v>0</v>
      </c>
      <c r="T307" s="191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192" t="s">
        <v>155</v>
      </c>
      <c r="AT307" s="192" t="s">
        <v>150</v>
      </c>
      <c r="AU307" s="192" t="s">
        <v>84</v>
      </c>
      <c r="AY307" s="19" t="s">
        <v>148</v>
      </c>
      <c r="BE307" s="193">
        <f>IF(N307="základní",J307,0)</f>
        <v>0</v>
      </c>
      <c r="BF307" s="193">
        <f>IF(N307="snížená",J307,0)</f>
        <v>0</v>
      </c>
      <c r="BG307" s="193">
        <f>IF(N307="zákl. přenesená",J307,0)</f>
        <v>0</v>
      </c>
      <c r="BH307" s="193">
        <f>IF(N307="sníž. přenesená",J307,0)</f>
        <v>0</v>
      </c>
      <c r="BI307" s="193">
        <f>IF(N307="nulová",J307,0)</f>
        <v>0</v>
      </c>
      <c r="BJ307" s="19" t="s">
        <v>82</v>
      </c>
      <c r="BK307" s="193">
        <f>ROUND(I307*H307,2)</f>
        <v>0</v>
      </c>
      <c r="BL307" s="19" t="s">
        <v>155</v>
      </c>
      <c r="BM307" s="192" t="s">
        <v>444</v>
      </c>
    </row>
    <row r="308" s="13" customFormat="1">
      <c r="A308" s="13"/>
      <c r="B308" s="194"/>
      <c r="C308" s="13"/>
      <c r="D308" s="195" t="s">
        <v>157</v>
      </c>
      <c r="E308" s="196" t="s">
        <v>1</v>
      </c>
      <c r="F308" s="197" t="s">
        <v>445</v>
      </c>
      <c r="G308" s="13"/>
      <c r="H308" s="198">
        <v>34.695999999999998</v>
      </c>
      <c r="I308" s="199"/>
      <c r="J308" s="13"/>
      <c r="K308" s="13"/>
      <c r="L308" s="194"/>
      <c r="M308" s="200"/>
      <c r="N308" s="201"/>
      <c r="O308" s="201"/>
      <c r="P308" s="201"/>
      <c r="Q308" s="201"/>
      <c r="R308" s="201"/>
      <c r="S308" s="201"/>
      <c r="T308" s="202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196" t="s">
        <v>157</v>
      </c>
      <c r="AU308" s="196" t="s">
        <v>84</v>
      </c>
      <c r="AV308" s="13" t="s">
        <v>84</v>
      </c>
      <c r="AW308" s="13" t="s">
        <v>34</v>
      </c>
      <c r="AX308" s="13" t="s">
        <v>82</v>
      </c>
      <c r="AY308" s="196" t="s">
        <v>148</v>
      </c>
    </row>
    <row r="309" s="2" customFormat="1" ht="37.8" customHeight="1">
      <c r="A309" s="38"/>
      <c r="B309" s="146"/>
      <c r="C309" s="181" t="s">
        <v>446</v>
      </c>
      <c r="D309" s="181" t="s">
        <v>150</v>
      </c>
      <c r="E309" s="182" t="s">
        <v>447</v>
      </c>
      <c r="F309" s="183" t="s">
        <v>448</v>
      </c>
      <c r="G309" s="184" t="s">
        <v>153</v>
      </c>
      <c r="H309" s="185">
        <v>29.640999999999998</v>
      </c>
      <c r="I309" s="186"/>
      <c r="J309" s="187">
        <f>ROUND(I309*H309,2)</f>
        <v>0</v>
      </c>
      <c r="K309" s="183" t="s">
        <v>154</v>
      </c>
      <c r="L309" s="39"/>
      <c r="M309" s="188" t="s">
        <v>1</v>
      </c>
      <c r="N309" s="189" t="s">
        <v>42</v>
      </c>
      <c r="O309" s="77"/>
      <c r="P309" s="190">
        <f>O309*H309</f>
        <v>0</v>
      </c>
      <c r="Q309" s="190">
        <v>0.00021000000000000001</v>
      </c>
      <c r="R309" s="190">
        <f>Q309*H309</f>
        <v>0.0062246100000000002</v>
      </c>
      <c r="S309" s="190">
        <v>0</v>
      </c>
      <c r="T309" s="191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192" t="s">
        <v>155</v>
      </c>
      <c r="AT309" s="192" t="s">
        <v>150</v>
      </c>
      <c r="AU309" s="192" t="s">
        <v>84</v>
      </c>
      <c r="AY309" s="19" t="s">
        <v>148</v>
      </c>
      <c r="BE309" s="193">
        <f>IF(N309="základní",J309,0)</f>
        <v>0</v>
      </c>
      <c r="BF309" s="193">
        <f>IF(N309="snížená",J309,0)</f>
        <v>0</v>
      </c>
      <c r="BG309" s="193">
        <f>IF(N309="zákl. přenesená",J309,0)</f>
        <v>0</v>
      </c>
      <c r="BH309" s="193">
        <f>IF(N309="sníž. přenesená",J309,0)</f>
        <v>0</v>
      </c>
      <c r="BI309" s="193">
        <f>IF(N309="nulová",J309,0)</f>
        <v>0</v>
      </c>
      <c r="BJ309" s="19" t="s">
        <v>82</v>
      </c>
      <c r="BK309" s="193">
        <f>ROUND(I309*H309,2)</f>
        <v>0</v>
      </c>
      <c r="BL309" s="19" t="s">
        <v>155</v>
      </c>
      <c r="BM309" s="192" t="s">
        <v>449</v>
      </c>
    </row>
    <row r="310" s="13" customFormat="1">
      <c r="A310" s="13"/>
      <c r="B310" s="194"/>
      <c r="C310" s="13"/>
      <c r="D310" s="195" t="s">
        <v>157</v>
      </c>
      <c r="E310" s="196" t="s">
        <v>1</v>
      </c>
      <c r="F310" s="197" t="s">
        <v>450</v>
      </c>
      <c r="G310" s="13"/>
      <c r="H310" s="198">
        <v>4.1219999999999999</v>
      </c>
      <c r="I310" s="199"/>
      <c r="J310" s="13"/>
      <c r="K310" s="13"/>
      <c r="L310" s="194"/>
      <c r="M310" s="200"/>
      <c r="N310" s="201"/>
      <c r="O310" s="201"/>
      <c r="P310" s="201"/>
      <c r="Q310" s="201"/>
      <c r="R310" s="201"/>
      <c r="S310" s="201"/>
      <c r="T310" s="202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196" t="s">
        <v>157</v>
      </c>
      <c r="AU310" s="196" t="s">
        <v>84</v>
      </c>
      <c r="AV310" s="13" t="s">
        <v>84</v>
      </c>
      <c r="AW310" s="13" t="s">
        <v>34</v>
      </c>
      <c r="AX310" s="13" t="s">
        <v>77</v>
      </c>
      <c r="AY310" s="196" t="s">
        <v>148</v>
      </c>
    </row>
    <row r="311" s="13" customFormat="1">
      <c r="A311" s="13"/>
      <c r="B311" s="194"/>
      <c r="C311" s="13"/>
      <c r="D311" s="195" t="s">
        <v>157</v>
      </c>
      <c r="E311" s="196" t="s">
        <v>1</v>
      </c>
      <c r="F311" s="197" t="s">
        <v>451</v>
      </c>
      <c r="G311" s="13"/>
      <c r="H311" s="198">
        <v>4.9809999999999999</v>
      </c>
      <c r="I311" s="199"/>
      <c r="J311" s="13"/>
      <c r="K311" s="13"/>
      <c r="L311" s="194"/>
      <c r="M311" s="200"/>
      <c r="N311" s="201"/>
      <c r="O311" s="201"/>
      <c r="P311" s="201"/>
      <c r="Q311" s="201"/>
      <c r="R311" s="201"/>
      <c r="S311" s="201"/>
      <c r="T311" s="202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196" t="s">
        <v>157</v>
      </c>
      <c r="AU311" s="196" t="s">
        <v>84</v>
      </c>
      <c r="AV311" s="13" t="s">
        <v>84</v>
      </c>
      <c r="AW311" s="13" t="s">
        <v>34</v>
      </c>
      <c r="AX311" s="13" t="s">
        <v>77</v>
      </c>
      <c r="AY311" s="196" t="s">
        <v>148</v>
      </c>
    </row>
    <row r="312" s="13" customFormat="1">
      <c r="A312" s="13"/>
      <c r="B312" s="194"/>
      <c r="C312" s="13"/>
      <c r="D312" s="195" t="s">
        <v>157</v>
      </c>
      <c r="E312" s="196" t="s">
        <v>1</v>
      </c>
      <c r="F312" s="197" t="s">
        <v>452</v>
      </c>
      <c r="G312" s="13"/>
      <c r="H312" s="198">
        <v>20.538</v>
      </c>
      <c r="I312" s="199"/>
      <c r="J312" s="13"/>
      <c r="K312" s="13"/>
      <c r="L312" s="194"/>
      <c r="M312" s="200"/>
      <c r="N312" s="201"/>
      <c r="O312" s="201"/>
      <c r="P312" s="201"/>
      <c r="Q312" s="201"/>
      <c r="R312" s="201"/>
      <c r="S312" s="201"/>
      <c r="T312" s="202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196" t="s">
        <v>157</v>
      </c>
      <c r="AU312" s="196" t="s">
        <v>84</v>
      </c>
      <c r="AV312" s="13" t="s">
        <v>84</v>
      </c>
      <c r="AW312" s="13" t="s">
        <v>34</v>
      </c>
      <c r="AX312" s="13" t="s">
        <v>77</v>
      </c>
      <c r="AY312" s="196" t="s">
        <v>148</v>
      </c>
    </row>
    <row r="313" s="15" customFormat="1">
      <c r="A313" s="15"/>
      <c r="B313" s="210"/>
      <c r="C313" s="15"/>
      <c r="D313" s="195" t="s">
        <v>157</v>
      </c>
      <c r="E313" s="211" t="s">
        <v>1</v>
      </c>
      <c r="F313" s="212" t="s">
        <v>186</v>
      </c>
      <c r="G313" s="15"/>
      <c r="H313" s="213">
        <v>29.640999999999998</v>
      </c>
      <c r="I313" s="214"/>
      <c r="J313" s="15"/>
      <c r="K313" s="15"/>
      <c r="L313" s="210"/>
      <c r="M313" s="215"/>
      <c r="N313" s="216"/>
      <c r="O313" s="216"/>
      <c r="P313" s="216"/>
      <c r="Q313" s="216"/>
      <c r="R313" s="216"/>
      <c r="S313" s="216"/>
      <c r="T313" s="217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T313" s="211" t="s">
        <v>157</v>
      </c>
      <c r="AU313" s="211" t="s">
        <v>84</v>
      </c>
      <c r="AV313" s="15" t="s">
        <v>155</v>
      </c>
      <c r="AW313" s="15" t="s">
        <v>34</v>
      </c>
      <c r="AX313" s="15" t="s">
        <v>82</v>
      </c>
      <c r="AY313" s="211" t="s">
        <v>148</v>
      </c>
    </row>
    <row r="314" s="2" customFormat="1" ht="24.15" customHeight="1">
      <c r="A314" s="38"/>
      <c r="B314" s="146"/>
      <c r="C314" s="181" t="s">
        <v>453</v>
      </c>
      <c r="D314" s="181" t="s">
        <v>150</v>
      </c>
      <c r="E314" s="182" t="s">
        <v>454</v>
      </c>
      <c r="F314" s="183" t="s">
        <v>455</v>
      </c>
      <c r="G314" s="184" t="s">
        <v>153</v>
      </c>
      <c r="H314" s="185">
        <v>34.695999999999998</v>
      </c>
      <c r="I314" s="186"/>
      <c r="J314" s="187">
        <f>ROUND(I314*H314,2)</f>
        <v>0</v>
      </c>
      <c r="K314" s="183" t="s">
        <v>154</v>
      </c>
      <c r="L314" s="39"/>
      <c r="M314" s="188" t="s">
        <v>1</v>
      </c>
      <c r="N314" s="189" t="s">
        <v>42</v>
      </c>
      <c r="O314" s="77"/>
      <c r="P314" s="190">
        <f>O314*H314</f>
        <v>0</v>
      </c>
      <c r="Q314" s="190">
        <v>4.0000000000000003E-05</v>
      </c>
      <c r="R314" s="190">
        <f>Q314*H314</f>
        <v>0.00138784</v>
      </c>
      <c r="S314" s="190">
        <v>0</v>
      </c>
      <c r="T314" s="191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192" t="s">
        <v>155</v>
      </c>
      <c r="AT314" s="192" t="s">
        <v>150</v>
      </c>
      <c r="AU314" s="192" t="s">
        <v>84</v>
      </c>
      <c r="AY314" s="19" t="s">
        <v>148</v>
      </c>
      <c r="BE314" s="193">
        <f>IF(N314="základní",J314,0)</f>
        <v>0</v>
      </c>
      <c r="BF314" s="193">
        <f>IF(N314="snížená",J314,0)</f>
        <v>0</v>
      </c>
      <c r="BG314" s="193">
        <f>IF(N314="zákl. přenesená",J314,0)</f>
        <v>0</v>
      </c>
      <c r="BH314" s="193">
        <f>IF(N314="sníž. přenesená",J314,0)</f>
        <v>0</v>
      </c>
      <c r="BI314" s="193">
        <f>IF(N314="nulová",J314,0)</f>
        <v>0</v>
      </c>
      <c r="BJ314" s="19" t="s">
        <v>82</v>
      </c>
      <c r="BK314" s="193">
        <f>ROUND(I314*H314,2)</f>
        <v>0</v>
      </c>
      <c r="BL314" s="19" t="s">
        <v>155</v>
      </c>
      <c r="BM314" s="192" t="s">
        <v>456</v>
      </c>
    </row>
    <row r="315" s="2" customFormat="1" ht="16.5" customHeight="1">
      <c r="A315" s="38"/>
      <c r="B315" s="146"/>
      <c r="C315" s="181" t="s">
        <v>457</v>
      </c>
      <c r="D315" s="181" t="s">
        <v>150</v>
      </c>
      <c r="E315" s="182" t="s">
        <v>458</v>
      </c>
      <c r="F315" s="183" t="s">
        <v>459</v>
      </c>
      <c r="G315" s="184" t="s">
        <v>231</v>
      </c>
      <c r="H315" s="185">
        <v>1</v>
      </c>
      <c r="I315" s="186"/>
      <c r="J315" s="187">
        <f>ROUND(I315*H315,2)</f>
        <v>0</v>
      </c>
      <c r="K315" s="183" t="s">
        <v>154</v>
      </c>
      <c r="L315" s="39"/>
      <c r="M315" s="188" t="s">
        <v>1</v>
      </c>
      <c r="N315" s="189" t="s">
        <v>42</v>
      </c>
      <c r="O315" s="77"/>
      <c r="P315" s="190">
        <f>O315*H315</f>
        <v>0</v>
      </c>
      <c r="Q315" s="190">
        <v>0.00018000000000000001</v>
      </c>
      <c r="R315" s="190">
        <f>Q315*H315</f>
        <v>0.00018000000000000001</v>
      </c>
      <c r="S315" s="190">
        <v>0</v>
      </c>
      <c r="T315" s="191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192" t="s">
        <v>155</v>
      </c>
      <c r="AT315" s="192" t="s">
        <v>150</v>
      </c>
      <c r="AU315" s="192" t="s">
        <v>84</v>
      </c>
      <c r="AY315" s="19" t="s">
        <v>148</v>
      </c>
      <c r="BE315" s="193">
        <f>IF(N315="základní",J315,0)</f>
        <v>0</v>
      </c>
      <c r="BF315" s="193">
        <f>IF(N315="snížená",J315,0)</f>
        <v>0</v>
      </c>
      <c r="BG315" s="193">
        <f>IF(N315="zákl. přenesená",J315,0)</f>
        <v>0</v>
      </c>
      <c r="BH315" s="193">
        <f>IF(N315="sníž. přenesená",J315,0)</f>
        <v>0</v>
      </c>
      <c r="BI315" s="193">
        <f>IF(N315="nulová",J315,0)</f>
        <v>0</v>
      </c>
      <c r="BJ315" s="19" t="s">
        <v>82</v>
      </c>
      <c r="BK315" s="193">
        <f>ROUND(I315*H315,2)</f>
        <v>0</v>
      </c>
      <c r="BL315" s="19" t="s">
        <v>155</v>
      </c>
      <c r="BM315" s="192" t="s">
        <v>460</v>
      </c>
    </row>
    <row r="316" s="2" customFormat="1" ht="16.5" customHeight="1">
      <c r="A316" s="38"/>
      <c r="B316" s="146"/>
      <c r="C316" s="218" t="s">
        <v>461</v>
      </c>
      <c r="D316" s="218" t="s">
        <v>343</v>
      </c>
      <c r="E316" s="219" t="s">
        <v>462</v>
      </c>
      <c r="F316" s="220" t="s">
        <v>463</v>
      </c>
      <c r="G316" s="221" t="s">
        <v>231</v>
      </c>
      <c r="H316" s="222">
        <v>1</v>
      </c>
      <c r="I316" s="223"/>
      <c r="J316" s="224">
        <f>ROUND(I316*H316,2)</f>
        <v>0</v>
      </c>
      <c r="K316" s="220" t="s">
        <v>1</v>
      </c>
      <c r="L316" s="225"/>
      <c r="M316" s="226" t="s">
        <v>1</v>
      </c>
      <c r="N316" s="227" t="s">
        <v>42</v>
      </c>
      <c r="O316" s="77"/>
      <c r="P316" s="190">
        <f>O316*H316</f>
        <v>0</v>
      </c>
      <c r="Q316" s="190">
        <v>0.0080000000000000002</v>
      </c>
      <c r="R316" s="190">
        <f>Q316*H316</f>
        <v>0.0080000000000000002</v>
      </c>
      <c r="S316" s="190">
        <v>0</v>
      </c>
      <c r="T316" s="191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192" t="s">
        <v>192</v>
      </c>
      <c r="AT316" s="192" t="s">
        <v>343</v>
      </c>
      <c r="AU316" s="192" t="s">
        <v>84</v>
      </c>
      <c r="AY316" s="19" t="s">
        <v>148</v>
      </c>
      <c r="BE316" s="193">
        <f>IF(N316="základní",J316,0)</f>
        <v>0</v>
      </c>
      <c r="BF316" s="193">
        <f>IF(N316="snížená",J316,0)</f>
        <v>0</v>
      </c>
      <c r="BG316" s="193">
        <f>IF(N316="zákl. přenesená",J316,0)</f>
        <v>0</v>
      </c>
      <c r="BH316" s="193">
        <f>IF(N316="sníž. přenesená",J316,0)</f>
        <v>0</v>
      </c>
      <c r="BI316" s="193">
        <f>IF(N316="nulová",J316,0)</f>
        <v>0</v>
      </c>
      <c r="BJ316" s="19" t="s">
        <v>82</v>
      </c>
      <c r="BK316" s="193">
        <f>ROUND(I316*H316,2)</f>
        <v>0</v>
      </c>
      <c r="BL316" s="19" t="s">
        <v>155</v>
      </c>
      <c r="BM316" s="192" t="s">
        <v>464</v>
      </c>
    </row>
    <row r="317" s="2" customFormat="1" ht="24.15" customHeight="1">
      <c r="A317" s="38"/>
      <c r="B317" s="146"/>
      <c r="C317" s="181" t="s">
        <v>465</v>
      </c>
      <c r="D317" s="181" t="s">
        <v>150</v>
      </c>
      <c r="E317" s="182" t="s">
        <v>466</v>
      </c>
      <c r="F317" s="183" t="s">
        <v>467</v>
      </c>
      <c r="G317" s="184" t="s">
        <v>171</v>
      </c>
      <c r="H317" s="185">
        <v>2.3580000000000001</v>
      </c>
      <c r="I317" s="186"/>
      <c r="J317" s="187">
        <f>ROUND(I317*H317,2)</f>
        <v>0</v>
      </c>
      <c r="K317" s="183" t="s">
        <v>154</v>
      </c>
      <c r="L317" s="39"/>
      <c r="M317" s="188" t="s">
        <v>1</v>
      </c>
      <c r="N317" s="189" t="s">
        <v>42</v>
      </c>
      <c r="O317" s="77"/>
      <c r="P317" s="190">
        <f>O317*H317</f>
        <v>0</v>
      </c>
      <c r="Q317" s="190">
        <v>0</v>
      </c>
      <c r="R317" s="190">
        <f>Q317*H317</f>
        <v>0</v>
      </c>
      <c r="S317" s="190">
        <v>1.8</v>
      </c>
      <c r="T317" s="191">
        <f>S317*H317</f>
        <v>4.2444000000000006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192" t="s">
        <v>155</v>
      </c>
      <c r="AT317" s="192" t="s">
        <v>150</v>
      </c>
      <c r="AU317" s="192" t="s">
        <v>84</v>
      </c>
      <c r="AY317" s="19" t="s">
        <v>148</v>
      </c>
      <c r="BE317" s="193">
        <f>IF(N317="základní",J317,0)</f>
        <v>0</v>
      </c>
      <c r="BF317" s="193">
        <f>IF(N317="snížená",J317,0)</f>
        <v>0</v>
      </c>
      <c r="BG317" s="193">
        <f>IF(N317="zákl. přenesená",J317,0)</f>
        <v>0</v>
      </c>
      <c r="BH317" s="193">
        <f>IF(N317="sníž. přenesená",J317,0)</f>
        <v>0</v>
      </c>
      <c r="BI317" s="193">
        <f>IF(N317="nulová",J317,0)</f>
        <v>0</v>
      </c>
      <c r="BJ317" s="19" t="s">
        <v>82</v>
      </c>
      <c r="BK317" s="193">
        <f>ROUND(I317*H317,2)</f>
        <v>0</v>
      </c>
      <c r="BL317" s="19" t="s">
        <v>155</v>
      </c>
      <c r="BM317" s="192" t="s">
        <v>468</v>
      </c>
    </row>
    <row r="318" s="14" customFormat="1">
      <c r="A318" s="14"/>
      <c r="B318" s="203"/>
      <c r="C318" s="14"/>
      <c r="D318" s="195" t="s">
        <v>157</v>
      </c>
      <c r="E318" s="204" t="s">
        <v>1</v>
      </c>
      <c r="F318" s="205" t="s">
        <v>469</v>
      </c>
      <c r="G318" s="14"/>
      <c r="H318" s="204" t="s">
        <v>1</v>
      </c>
      <c r="I318" s="206"/>
      <c r="J318" s="14"/>
      <c r="K318" s="14"/>
      <c r="L318" s="203"/>
      <c r="M318" s="207"/>
      <c r="N318" s="208"/>
      <c r="O318" s="208"/>
      <c r="P318" s="208"/>
      <c r="Q318" s="208"/>
      <c r="R318" s="208"/>
      <c r="S318" s="208"/>
      <c r="T318" s="209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04" t="s">
        <v>157</v>
      </c>
      <c r="AU318" s="204" t="s">
        <v>84</v>
      </c>
      <c r="AV318" s="14" t="s">
        <v>82</v>
      </c>
      <c r="AW318" s="14" t="s">
        <v>34</v>
      </c>
      <c r="AX318" s="14" t="s">
        <v>77</v>
      </c>
      <c r="AY318" s="204" t="s">
        <v>148</v>
      </c>
    </row>
    <row r="319" s="13" customFormat="1">
      <c r="A319" s="13"/>
      <c r="B319" s="194"/>
      <c r="C319" s="13"/>
      <c r="D319" s="195" t="s">
        <v>157</v>
      </c>
      <c r="E319" s="196" t="s">
        <v>1</v>
      </c>
      <c r="F319" s="197" t="s">
        <v>470</v>
      </c>
      <c r="G319" s="13"/>
      <c r="H319" s="198">
        <v>2.3580000000000001</v>
      </c>
      <c r="I319" s="199"/>
      <c r="J319" s="13"/>
      <c r="K319" s="13"/>
      <c r="L319" s="194"/>
      <c r="M319" s="200"/>
      <c r="N319" s="201"/>
      <c r="O319" s="201"/>
      <c r="P319" s="201"/>
      <c r="Q319" s="201"/>
      <c r="R319" s="201"/>
      <c r="S319" s="201"/>
      <c r="T319" s="202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196" t="s">
        <v>157</v>
      </c>
      <c r="AU319" s="196" t="s">
        <v>84</v>
      </c>
      <c r="AV319" s="13" t="s">
        <v>84</v>
      </c>
      <c r="AW319" s="13" t="s">
        <v>34</v>
      </c>
      <c r="AX319" s="13" t="s">
        <v>82</v>
      </c>
      <c r="AY319" s="196" t="s">
        <v>148</v>
      </c>
    </row>
    <row r="320" s="2" customFormat="1" ht="21.75" customHeight="1">
      <c r="A320" s="38"/>
      <c r="B320" s="146"/>
      <c r="C320" s="181" t="s">
        <v>471</v>
      </c>
      <c r="D320" s="181" t="s">
        <v>150</v>
      </c>
      <c r="E320" s="182" t="s">
        <v>472</v>
      </c>
      <c r="F320" s="183" t="s">
        <v>473</v>
      </c>
      <c r="G320" s="184" t="s">
        <v>153</v>
      </c>
      <c r="H320" s="185">
        <v>2.407</v>
      </c>
      <c r="I320" s="186"/>
      <c r="J320" s="187">
        <f>ROUND(I320*H320,2)</f>
        <v>0</v>
      </c>
      <c r="K320" s="183" t="s">
        <v>154</v>
      </c>
      <c r="L320" s="39"/>
      <c r="M320" s="188" t="s">
        <v>1</v>
      </c>
      <c r="N320" s="189" t="s">
        <v>42</v>
      </c>
      <c r="O320" s="77"/>
      <c r="P320" s="190">
        <f>O320*H320</f>
        <v>0</v>
      </c>
      <c r="Q320" s="190">
        <v>0</v>
      </c>
      <c r="R320" s="190">
        <f>Q320*H320</f>
        <v>0</v>
      </c>
      <c r="S320" s="190">
        <v>0.10000000000000001</v>
      </c>
      <c r="T320" s="191">
        <f>S320*H320</f>
        <v>0.24070000000000003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192" t="s">
        <v>155</v>
      </c>
      <c r="AT320" s="192" t="s">
        <v>150</v>
      </c>
      <c r="AU320" s="192" t="s">
        <v>84</v>
      </c>
      <c r="AY320" s="19" t="s">
        <v>148</v>
      </c>
      <c r="BE320" s="193">
        <f>IF(N320="základní",J320,0)</f>
        <v>0</v>
      </c>
      <c r="BF320" s="193">
        <f>IF(N320="snížená",J320,0)</f>
        <v>0</v>
      </c>
      <c r="BG320" s="193">
        <f>IF(N320="zákl. přenesená",J320,0)</f>
        <v>0</v>
      </c>
      <c r="BH320" s="193">
        <f>IF(N320="sníž. přenesená",J320,0)</f>
        <v>0</v>
      </c>
      <c r="BI320" s="193">
        <f>IF(N320="nulová",J320,0)</f>
        <v>0</v>
      </c>
      <c r="BJ320" s="19" t="s">
        <v>82</v>
      </c>
      <c r="BK320" s="193">
        <f>ROUND(I320*H320,2)</f>
        <v>0</v>
      </c>
      <c r="BL320" s="19" t="s">
        <v>155</v>
      </c>
      <c r="BM320" s="192" t="s">
        <v>474</v>
      </c>
    </row>
    <row r="321" s="13" customFormat="1">
      <c r="A321" s="13"/>
      <c r="B321" s="194"/>
      <c r="C321" s="13"/>
      <c r="D321" s="195" t="s">
        <v>157</v>
      </c>
      <c r="E321" s="196" t="s">
        <v>1</v>
      </c>
      <c r="F321" s="197" t="s">
        <v>475</v>
      </c>
      <c r="G321" s="13"/>
      <c r="H321" s="198">
        <v>2.407</v>
      </c>
      <c r="I321" s="199"/>
      <c r="J321" s="13"/>
      <c r="K321" s="13"/>
      <c r="L321" s="194"/>
      <c r="M321" s="200"/>
      <c r="N321" s="201"/>
      <c r="O321" s="201"/>
      <c r="P321" s="201"/>
      <c r="Q321" s="201"/>
      <c r="R321" s="201"/>
      <c r="S321" s="201"/>
      <c r="T321" s="202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196" t="s">
        <v>157</v>
      </c>
      <c r="AU321" s="196" t="s">
        <v>84</v>
      </c>
      <c r="AV321" s="13" t="s">
        <v>84</v>
      </c>
      <c r="AW321" s="13" t="s">
        <v>34</v>
      </c>
      <c r="AX321" s="13" t="s">
        <v>82</v>
      </c>
      <c r="AY321" s="196" t="s">
        <v>148</v>
      </c>
    </row>
    <row r="322" s="2" customFormat="1" ht="24.15" customHeight="1">
      <c r="A322" s="38"/>
      <c r="B322" s="146"/>
      <c r="C322" s="181" t="s">
        <v>476</v>
      </c>
      <c r="D322" s="181" t="s">
        <v>150</v>
      </c>
      <c r="E322" s="182" t="s">
        <v>477</v>
      </c>
      <c r="F322" s="183" t="s">
        <v>478</v>
      </c>
      <c r="G322" s="184" t="s">
        <v>171</v>
      </c>
      <c r="H322" s="185">
        <v>0.34000000000000002</v>
      </c>
      <c r="I322" s="186"/>
      <c r="J322" s="187">
        <f>ROUND(I322*H322,2)</f>
        <v>0</v>
      </c>
      <c r="K322" s="183" t="s">
        <v>154</v>
      </c>
      <c r="L322" s="39"/>
      <c r="M322" s="188" t="s">
        <v>1</v>
      </c>
      <c r="N322" s="189" t="s">
        <v>42</v>
      </c>
      <c r="O322" s="77"/>
      <c r="P322" s="190">
        <f>O322*H322</f>
        <v>0</v>
      </c>
      <c r="Q322" s="190">
        <v>0</v>
      </c>
      <c r="R322" s="190">
        <f>Q322*H322</f>
        <v>0</v>
      </c>
      <c r="S322" s="190">
        <v>2.3999999999999999</v>
      </c>
      <c r="T322" s="191">
        <f>S322*H322</f>
        <v>0.81600000000000006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192" t="s">
        <v>155</v>
      </c>
      <c r="AT322" s="192" t="s">
        <v>150</v>
      </c>
      <c r="AU322" s="192" t="s">
        <v>84</v>
      </c>
      <c r="AY322" s="19" t="s">
        <v>148</v>
      </c>
      <c r="BE322" s="193">
        <f>IF(N322="základní",J322,0)</f>
        <v>0</v>
      </c>
      <c r="BF322" s="193">
        <f>IF(N322="snížená",J322,0)</f>
        <v>0</v>
      </c>
      <c r="BG322" s="193">
        <f>IF(N322="zákl. přenesená",J322,0)</f>
        <v>0</v>
      </c>
      <c r="BH322" s="193">
        <f>IF(N322="sníž. přenesená",J322,0)</f>
        <v>0</v>
      </c>
      <c r="BI322" s="193">
        <f>IF(N322="nulová",J322,0)</f>
        <v>0</v>
      </c>
      <c r="BJ322" s="19" t="s">
        <v>82</v>
      </c>
      <c r="BK322" s="193">
        <f>ROUND(I322*H322,2)</f>
        <v>0</v>
      </c>
      <c r="BL322" s="19" t="s">
        <v>155</v>
      </c>
      <c r="BM322" s="192" t="s">
        <v>479</v>
      </c>
    </row>
    <row r="323" s="14" customFormat="1">
      <c r="A323" s="14"/>
      <c r="B323" s="203"/>
      <c r="C323" s="14"/>
      <c r="D323" s="195" t="s">
        <v>157</v>
      </c>
      <c r="E323" s="204" t="s">
        <v>1</v>
      </c>
      <c r="F323" s="205" t="s">
        <v>480</v>
      </c>
      <c r="G323" s="14"/>
      <c r="H323" s="204" t="s">
        <v>1</v>
      </c>
      <c r="I323" s="206"/>
      <c r="J323" s="14"/>
      <c r="K323" s="14"/>
      <c r="L323" s="203"/>
      <c r="M323" s="207"/>
      <c r="N323" s="208"/>
      <c r="O323" s="208"/>
      <c r="P323" s="208"/>
      <c r="Q323" s="208"/>
      <c r="R323" s="208"/>
      <c r="S323" s="208"/>
      <c r="T323" s="209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04" t="s">
        <v>157</v>
      </c>
      <c r="AU323" s="204" t="s">
        <v>84</v>
      </c>
      <c r="AV323" s="14" t="s">
        <v>82</v>
      </c>
      <c r="AW323" s="14" t="s">
        <v>34</v>
      </c>
      <c r="AX323" s="14" t="s">
        <v>77</v>
      </c>
      <c r="AY323" s="204" t="s">
        <v>148</v>
      </c>
    </row>
    <row r="324" s="13" customFormat="1">
      <c r="A324" s="13"/>
      <c r="B324" s="194"/>
      <c r="C324" s="13"/>
      <c r="D324" s="195" t="s">
        <v>157</v>
      </c>
      <c r="E324" s="196" t="s">
        <v>1</v>
      </c>
      <c r="F324" s="197" t="s">
        <v>481</v>
      </c>
      <c r="G324" s="13"/>
      <c r="H324" s="198">
        <v>0.34000000000000002</v>
      </c>
      <c r="I324" s="199"/>
      <c r="J324" s="13"/>
      <c r="K324" s="13"/>
      <c r="L324" s="194"/>
      <c r="M324" s="200"/>
      <c r="N324" s="201"/>
      <c r="O324" s="201"/>
      <c r="P324" s="201"/>
      <c r="Q324" s="201"/>
      <c r="R324" s="201"/>
      <c r="S324" s="201"/>
      <c r="T324" s="202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196" t="s">
        <v>157</v>
      </c>
      <c r="AU324" s="196" t="s">
        <v>84</v>
      </c>
      <c r="AV324" s="13" t="s">
        <v>84</v>
      </c>
      <c r="AW324" s="13" t="s">
        <v>34</v>
      </c>
      <c r="AX324" s="13" t="s">
        <v>82</v>
      </c>
      <c r="AY324" s="196" t="s">
        <v>148</v>
      </c>
    </row>
    <row r="325" s="2" customFormat="1" ht="24.15" customHeight="1">
      <c r="A325" s="38"/>
      <c r="B325" s="146"/>
      <c r="C325" s="181" t="s">
        <v>482</v>
      </c>
      <c r="D325" s="181" t="s">
        <v>150</v>
      </c>
      <c r="E325" s="182" t="s">
        <v>483</v>
      </c>
      <c r="F325" s="183" t="s">
        <v>484</v>
      </c>
      <c r="G325" s="184" t="s">
        <v>231</v>
      </c>
      <c r="H325" s="185">
        <v>8</v>
      </c>
      <c r="I325" s="186"/>
      <c r="J325" s="187">
        <f>ROUND(I325*H325,2)</f>
        <v>0</v>
      </c>
      <c r="K325" s="183" t="s">
        <v>154</v>
      </c>
      <c r="L325" s="39"/>
      <c r="M325" s="188" t="s">
        <v>1</v>
      </c>
      <c r="N325" s="189" t="s">
        <v>42</v>
      </c>
      <c r="O325" s="77"/>
      <c r="P325" s="190">
        <f>O325*H325</f>
        <v>0</v>
      </c>
      <c r="Q325" s="190">
        <v>0</v>
      </c>
      <c r="R325" s="190">
        <f>Q325*H325</f>
        <v>0</v>
      </c>
      <c r="S325" s="190">
        <v>0.031</v>
      </c>
      <c r="T325" s="191">
        <f>S325*H325</f>
        <v>0.248</v>
      </c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R325" s="192" t="s">
        <v>155</v>
      </c>
      <c r="AT325" s="192" t="s">
        <v>150</v>
      </c>
      <c r="AU325" s="192" t="s">
        <v>84</v>
      </c>
      <c r="AY325" s="19" t="s">
        <v>148</v>
      </c>
      <c r="BE325" s="193">
        <f>IF(N325="základní",J325,0)</f>
        <v>0</v>
      </c>
      <c r="BF325" s="193">
        <f>IF(N325="snížená",J325,0)</f>
        <v>0</v>
      </c>
      <c r="BG325" s="193">
        <f>IF(N325="zákl. přenesená",J325,0)</f>
        <v>0</v>
      </c>
      <c r="BH325" s="193">
        <f>IF(N325="sníž. přenesená",J325,0)</f>
        <v>0</v>
      </c>
      <c r="BI325" s="193">
        <f>IF(N325="nulová",J325,0)</f>
        <v>0</v>
      </c>
      <c r="BJ325" s="19" t="s">
        <v>82</v>
      </c>
      <c r="BK325" s="193">
        <f>ROUND(I325*H325,2)</f>
        <v>0</v>
      </c>
      <c r="BL325" s="19" t="s">
        <v>155</v>
      </c>
      <c r="BM325" s="192" t="s">
        <v>485</v>
      </c>
    </row>
    <row r="326" s="2" customFormat="1" ht="24.15" customHeight="1">
      <c r="A326" s="38"/>
      <c r="B326" s="146"/>
      <c r="C326" s="181" t="s">
        <v>486</v>
      </c>
      <c r="D326" s="181" t="s">
        <v>150</v>
      </c>
      <c r="E326" s="182" t="s">
        <v>487</v>
      </c>
      <c r="F326" s="183" t="s">
        <v>488</v>
      </c>
      <c r="G326" s="184" t="s">
        <v>369</v>
      </c>
      <c r="H326" s="185">
        <v>0.29999999999999999</v>
      </c>
      <c r="I326" s="186"/>
      <c r="J326" s="187">
        <f>ROUND(I326*H326,2)</f>
        <v>0</v>
      </c>
      <c r="K326" s="183" t="s">
        <v>154</v>
      </c>
      <c r="L326" s="39"/>
      <c r="M326" s="188" t="s">
        <v>1</v>
      </c>
      <c r="N326" s="189" t="s">
        <v>42</v>
      </c>
      <c r="O326" s="77"/>
      <c r="P326" s="190">
        <f>O326*H326</f>
        <v>0</v>
      </c>
      <c r="Q326" s="190">
        <v>0.0035500000000000002</v>
      </c>
      <c r="R326" s="190">
        <f>Q326*H326</f>
        <v>0.001065</v>
      </c>
      <c r="S326" s="190">
        <v>0.069000000000000006</v>
      </c>
      <c r="T326" s="191">
        <f>S326*H326</f>
        <v>0.0207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192" t="s">
        <v>155</v>
      </c>
      <c r="AT326" s="192" t="s">
        <v>150</v>
      </c>
      <c r="AU326" s="192" t="s">
        <v>84</v>
      </c>
      <c r="AY326" s="19" t="s">
        <v>148</v>
      </c>
      <c r="BE326" s="193">
        <f>IF(N326="základní",J326,0)</f>
        <v>0</v>
      </c>
      <c r="BF326" s="193">
        <f>IF(N326="snížená",J326,0)</f>
        <v>0</v>
      </c>
      <c r="BG326" s="193">
        <f>IF(N326="zákl. přenesená",J326,0)</f>
        <v>0</v>
      </c>
      <c r="BH326" s="193">
        <f>IF(N326="sníž. přenesená",J326,0)</f>
        <v>0</v>
      </c>
      <c r="BI326" s="193">
        <f>IF(N326="nulová",J326,0)</f>
        <v>0</v>
      </c>
      <c r="BJ326" s="19" t="s">
        <v>82</v>
      </c>
      <c r="BK326" s="193">
        <f>ROUND(I326*H326,2)</f>
        <v>0</v>
      </c>
      <c r="BL326" s="19" t="s">
        <v>155</v>
      </c>
      <c r="BM326" s="192" t="s">
        <v>489</v>
      </c>
    </row>
    <row r="327" s="14" customFormat="1">
      <c r="A327" s="14"/>
      <c r="B327" s="203"/>
      <c r="C327" s="14"/>
      <c r="D327" s="195" t="s">
        <v>157</v>
      </c>
      <c r="E327" s="204" t="s">
        <v>1</v>
      </c>
      <c r="F327" s="205" t="s">
        <v>490</v>
      </c>
      <c r="G327" s="14"/>
      <c r="H327" s="204" t="s">
        <v>1</v>
      </c>
      <c r="I327" s="206"/>
      <c r="J327" s="14"/>
      <c r="K327" s="14"/>
      <c r="L327" s="203"/>
      <c r="M327" s="207"/>
      <c r="N327" s="208"/>
      <c r="O327" s="208"/>
      <c r="P327" s="208"/>
      <c r="Q327" s="208"/>
      <c r="R327" s="208"/>
      <c r="S327" s="208"/>
      <c r="T327" s="209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04" t="s">
        <v>157</v>
      </c>
      <c r="AU327" s="204" t="s">
        <v>84</v>
      </c>
      <c r="AV327" s="14" t="s">
        <v>82</v>
      </c>
      <c r="AW327" s="14" t="s">
        <v>34</v>
      </c>
      <c r="AX327" s="14" t="s">
        <v>77</v>
      </c>
      <c r="AY327" s="204" t="s">
        <v>148</v>
      </c>
    </row>
    <row r="328" s="13" customFormat="1">
      <c r="A328" s="13"/>
      <c r="B328" s="194"/>
      <c r="C328" s="13"/>
      <c r="D328" s="195" t="s">
        <v>157</v>
      </c>
      <c r="E328" s="196" t="s">
        <v>1</v>
      </c>
      <c r="F328" s="197" t="s">
        <v>491</v>
      </c>
      <c r="G328" s="13"/>
      <c r="H328" s="198">
        <v>0.29999999999999999</v>
      </c>
      <c r="I328" s="199"/>
      <c r="J328" s="13"/>
      <c r="K328" s="13"/>
      <c r="L328" s="194"/>
      <c r="M328" s="200"/>
      <c r="N328" s="201"/>
      <c r="O328" s="201"/>
      <c r="P328" s="201"/>
      <c r="Q328" s="201"/>
      <c r="R328" s="201"/>
      <c r="S328" s="201"/>
      <c r="T328" s="202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196" t="s">
        <v>157</v>
      </c>
      <c r="AU328" s="196" t="s">
        <v>84</v>
      </c>
      <c r="AV328" s="13" t="s">
        <v>84</v>
      </c>
      <c r="AW328" s="13" t="s">
        <v>34</v>
      </c>
      <c r="AX328" s="13" t="s">
        <v>82</v>
      </c>
      <c r="AY328" s="196" t="s">
        <v>148</v>
      </c>
    </row>
    <row r="329" s="2" customFormat="1" ht="37.8" customHeight="1">
      <c r="A329" s="38"/>
      <c r="B329" s="146"/>
      <c r="C329" s="181" t="s">
        <v>492</v>
      </c>
      <c r="D329" s="181" t="s">
        <v>150</v>
      </c>
      <c r="E329" s="182" t="s">
        <v>493</v>
      </c>
      <c r="F329" s="183" t="s">
        <v>494</v>
      </c>
      <c r="G329" s="184" t="s">
        <v>153</v>
      </c>
      <c r="H329" s="185">
        <v>36.060000000000002</v>
      </c>
      <c r="I329" s="186"/>
      <c r="J329" s="187">
        <f>ROUND(I329*H329,2)</f>
        <v>0</v>
      </c>
      <c r="K329" s="183" t="s">
        <v>154</v>
      </c>
      <c r="L329" s="39"/>
      <c r="M329" s="188" t="s">
        <v>1</v>
      </c>
      <c r="N329" s="189" t="s">
        <v>42</v>
      </c>
      <c r="O329" s="77"/>
      <c r="P329" s="190">
        <f>O329*H329</f>
        <v>0</v>
      </c>
      <c r="Q329" s="190">
        <v>0</v>
      </c>
      <c r="R329" s="190">
        <f>Q329*H329</f>
        <v>0</v>
      </c>
      <c r="S329" s="190">
        <v>0.050000000000000003</v>
      </c>
      <c r="T329" s="191">
        <f>S329*H329</f>
        <v>1.8030000000000002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192" t="s">
        <v>155</v>
      </c>
      <c r="AT329" s="192" t="s">
        <v>150</v>
      </c>
      <c r="AU329" s="192" t="s">
        <v>84</v>
      </c>
      <c r="AY329" s="19" t="s">
        <v>148</v>
      </c>
      <c r="BE329" s="193">
        <f>IF(N329="základní",J329,0)</f>
        <v>0</v>
      </c>
      <c r="BF329" s="193">
        <f>IF(N329="snížená",J329,0)</f>
        <v>0</v>
      </c>
      <c r="BG329" s="193">
        <f>IF(N329="zákl. přenesená",J329,0)</f>
        <v>0</v>
      </c>
      <c r="BH329" s="193">
        <f>IF(N329="sníž. přenesená",J329,0)</f>
        <v>0</v>
      </c>
      <c r="BI329" s="193">
        <f>IF(N329="nulová",J329,0)</f>
        <v>0</v>
      </c>
      <c r="BJ329" s="19" t="s">
        <v>82</v>
      </c>
      <c r="BK329" s="193">
        <f>ROUND(I329*H329,2)</f>
        <v>0</v>
      </c>
      <c r="BL329" s="19" t="s">
        <v>155</v>
      </c>
      <c r="BM329" s="192" t="s">
        <v>495</v>
      </c>
    </row>
    <row r="330" s="13" customFormat="1">
      <c r="A330" s="13"/>
      <c r="B330" s="194"/>
      <c r="C330" s="13"/>
      <c r="D330" s="195" t="s">
        <v>157</v>
      </c>
      <c r="E330" s="196" t="s">
        <v>1</v>
      </c>
      <c r="F330" s="197" t="s">
        <v>496</v>
      </c>
      <c r="G330" s="13"/>
      <c r="H330" s="198">
        <v>20.183</v>
      </c>
      <c r="I330" s="199"/>
      <c r="J330" s="13"/>
      <c r="K330" s="13"/>
      <c r="L330" s="194"/>
      <c r="M330" s="200"/>
      <c r="N330" s="201"/>
      <c r="O330" s="201"/>
      <c r="P330" s="201"/>
      <c r="Q330" s="201"/>
      <c r="R330" s="201"/>
      <c r="S330" s="201"/>
      <c r="T330" s="202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196" t="s">
        <v>157</v>
      </c>
      <c r="AU330" s="196" t="s">
        <v>84</v>
      </c>
      <c r="AV330" s="13" t="s">
        <v>84</v>
      </c>
      <c r="AW330" s="13" t="s">
        <v>34</v>
      </c>
      <c r="AX330" s="13" t="s">
        <v>77</v>
      </c>
      <c r="AY330" s="196" t="s">
        <v>148</v>
      </c>
    </row>
    <row r="331" s="13" customFormat="1">
      <c r="A331" s="13"/>
      <c r="B331" s="194"/>
      <c r="C331" s="13"/>
      <c r="D331" s="195" t="s">
        <v>157</v>
      </c>
      <c r="E331" s="196" t="s">
        <v>1</v>
      </c>
      <c r="F331" s="197" t="s">
        <v>497</v>
      </c>
      <c r="G331" s="13"/>
      <c r="H331" s="198">
        <v>7.8419999999999996</v>
      </c>
      <c r="I331" s="199"/>
      <c r="J331" s="13"/>
      <c r="K331" s="13"/>
      <c r="L331" s="194"/>
      <c r="M331" s="200"/>
      <c r="N331" s="201"/>
      <c r="O331" s="201"/>
      <c r="P331" s="201"/>
      <c r="Q331" s="201"/>
      <c r="R331" s="201"/>
      <c r="S331" s="201"/>
      <c r="T331" s="202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196" t="s">
        <v>157</v>
      </c>
      <c r="AU331" s="196" t="s">
        <v>84</v>
      </c>
      <c r="AV331" s="13" t="s">
        <v>84</v>
      </c>
      <c r="AW331" s="13" t="s">
        <v>34</v>
      </c>
      <c r="AX331" s="13" t="s">
        <v>77</v>
      </c>
      <c r="AY331" s="196" t="s">
        <v>148</v>
      </c>
    </row>
    <row r="332" s="13" customFormat="1">
      <c r="A332" s="13"/>
      <c r="B332" s="194"/>
      <c r="C332" s="13"/>
      <c r="D332" s="195" t="s">
        <v>157</v>
      </c>
      <c r="E332" s="196" t="s">
        <v>1</v>
      </c>
      <c r="F332" s="197" t="s">
        <v>498</v>
      </c>
      <c r="G332" s="13"/>
      <c r="H332" s="198">
        <v>1.7230000000000001</v>
      </c>
      <c r="I332" s="199"/>
      <c r="J332" s="13"/>
      <c r="K332" s="13"/>
      <c r="L332" s="194"/>
      <c r="M332" s="200"/>
      <c r="N332" s="201"/>
      <c r="O332" s="201"/>
      <c r="P332" s="201"/>
      <c r="Q332" s="201"/>
      <c r="R332" s="201"/>
      <c r="S332" s="201"/>
      <c r="T332" s="202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196" t="s">
        <v>157</v>
      </c>
      <c r="AU332" s="196" t="s">
        <v>84</v>
      </c>
      <c r="AV332" s="13" t="s">
        <v>84</v>
      </c>
      <c r="AW332" s="13" t="s">
        <v>34</v>
      </c>
      <c r="AX332" s="13" t="s">
        <v>77</v>
      </c>
      <c r="AY332" s="196" t="s">
        <v>148</v>
      </c>
    </row>
    <row r="333" s="13" customFormat="1">
      <c r="A333" s="13"/>
      <c r="B333" s="194"/>
      <c r="C333" s="13"/>
      <c r="D333" s="195" t="s">
        <v>157</v>
      </c>
      <c r="E333" s="196" t="s">
        <v>1</v>
      </c>
      <c r="F333" s="197" t="s">
        <v>499</v>
      </c>
      <c r="G333" s="13"/>
      <c r="H333" s="198">
        <v>6.3120000000000003</v>
      </c>
      <c r="I333" s="199"/>
      <c r="J333" s="13"/>
      <c r="K333" s="13"/>
      <c r="L333" s="194"/>
      <c r="M333" s="200"/>
      <c r="N333" s="201"/>
      <c r="O333" s="201"/>
      <c r="P333" s="201"/>
      <c r="Q333" s="201"/>
      <c r="R333" s="201"/>
      <c r="S333" s="201"/>
      <c r="T333" s="202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196" t="s">
        <v>157</v>
      </c>
      <c r="AU333" s="196" t="s">
        <v>84</v>
      </c>
      <c r="AV333" s="13" t="s">
        <v>84</v>
      </c>
      <c r="AW333" s="13" t="s">
        <v>34</v>
      </c>
      <c r="AX333" s="13" t="s">
        <v>77</v>
      </c>
      <c r="AY333" s="196" t="s">
        <v>148</v>
      </c>
    </row>
    <row r="334" s="15" customFormat="1">
      <c r="A334" s="15"/>
      <c r="B334" s="210"/>
      <c r="C334" s="15"/>
      <c r="D334" s="195" t="s">
        <v>157</v>
      </c>
      <c r="E334" s="211" t="s">
        <v>1</v>
      </c>
      <c r="F334" s="212" t="s">
        <v>186</v>
      </c>
      <c r="G334" s="15"/>
      <c r="H334" s="213">
        <v>36.060000000000002</v>
      </c>
      <c r="I334" s="214"/>
      <c r="J334" s="15"/>
      <c r="K334" s="15"/>
      <c r="L334" s="210"/>
      <c r="M334" s="215"/>
      <c r="N334" s="216"/>
      <c r="O334" s="216"/>
      <c r="P334" s="216"/>
      <c r="Q334" s="216"/>
      <c r="R334" s="216"/>
      <c r="S334" s="216"/>
      <c r="T334" s="217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T334" s="211" t="s">
        <v>157</v>
      </c>
      <c r="AU334" s="211" t="s">
        <v>84</v>
      </c>
      <c r="AV334" s="15" t="s">
        <v>155</v>
      </c>
      <c r="AW334" s="15" t="s">
        <v>34</v>
      </c>
      <c r="AX334" s="15" t="s">
        <v>82</v>
      </c>
      <c r="AY334" s="211" t="s">
        <v>148</v>
      </c>
    </row>
    <row r="335" s="2" customFormat="1" ht="37.8" customHeight="1">
      <c r="A335" s="38"/>
      <c r="B335" s="146"/>
      <c r="C335" s="181" t="s">
        <v>500</v>
      </c>
      <c r="D335" s="181" t="s">
        <v>150</v>
      </c>
      <c r="E335" s="182" t="s">
        <v>501</v>
      </c>
      <c r="F335" s="183" t="s">
        <v>502</v>
      </c>
      <c r="G335" s="184" t="s">
        <v>153</v>
      </c>
      <c r="H335" s="185">
        <v>54.491</v>
      </c>
      <c r="I335" s="186"/>
      <c r="J335" s="187">
        <f>ROUND(I335*H335,2)</f>
        <v>0</v>
      </c>
      <c r="K335" s="183" t="s">
        <v>154</v>
      </c>
      <c r="L335" s="39"/>
      <c r="M335" s="188" t="s">
        <v>1</v>
      </c>
      <c r="N335" s="189" t="s">
        <v>42</v>
      </c>
      <c r="O335" s="77"/>
      <c r="P335" s="190">
        <f>O335*H335</f>
        <v>0</v>
      </c>
      <c r="Q335" s="190">
        <v>0</v>
      </c>
      <c r="R335" s="190">
        <f>Q335*H335</f>
        <v>0</v>
      </c>
      <c r="S335" s="190">
        <v>0.045999999999999999</v>
      </c>
      <c r="T335" s="191">
        <f>S335*H335</f>
        <v>2.506586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192" t="s">
        <v>155</v>
      </c>
      <c r="AT335" s="192" t="s">
        <v>150</v>
      </c>
      <c r="AU335" s="192" t="s">
        <v>84</v>
      </c>
      <c r="AY335" s="19" t="s">
        <v>148</v>
      </c>
      <c r="BE335" s="193">
        <f>IF(N335="základní",J335,0)</f>
        <v>0</v>
      </c>
      <c r="BF335" s="193">
        <f>IF(N335="snížená",J335,0)</f>
        <v>0</v>
      </c>
      <c r="BG335" s="193">
        <f>IF(N335="zákl. přenesená",J335,0)</f>
        <v>0</v>
      </c>
      <c r="BH335" s="193">
        <f>IF(N335="sníž. přenesená",J335,0)</f>
        <v>0</v>
      </c>
      <c r="BI335" s="193">
        <f>IF(N335="nulová",J335,0)</f>
        <v>0</v>
      </c>
      <c r="BJ335" s="19" t="s">
        <v>82</v>
      </c>
      <c r="BK335" s="193">
        <f>ROUND(I335*H335,2)</f>
        <v>0</v>
      </c>
      <c r="BL335" s="19" t="s">
        <v>155</v>
      </c>
      <c r="BM335" s="192" t="s">
        <v>503</v>
      </c>
    </row>
    <row r="336" s="13" customFormat="1">
      <c r="A336" s="13"/>
      <c r="B336" s="194"/>
      <c r="C336" s="13"/>
      <c r="D336" s="195" t="s">
        <v>157</v>
      </c>
      <c r="E336" s="196" t="s">
        <v>1</v>
      </c>
      <c r="F336" s="197" t="s">
        <v>504</v>
      </c>
      <c r="G336" s="13"/>
      <c r="H336" s="198">
        <v>43.142000000000003</v>
      </c>
      <c r="I336" s="199"/>
      <c r="J336" s="13"/>
      <c r="K336" s="13"/>
      <c r="L336" s="194"/>
      <c r="M336" s="200"/>
      <c r="N336" s="201"/>
      <c r="O336" s="201"/>
      <c r="P336" s="201"/>
      <c r="Q336" s="201"/>
      <c r="R336" s="201"/>
      <c r="S336" s="201"/>
      <c r="T336" s="202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196" t="s">
        <v>157</v>
      </c>
      <c r="AU336" s="196" t="s">
        <v>84</v>
      </c>
      <c r="AV336" s="13" t="s">
        <v>84</v>
      </c>
      <c r="AW336" s="13" t="s">
        <v>34</v>
      </c>
      <c r="AX336" s="13" t="s">
        <v>77</v>
      </c>
      <c r="AY336" s="196" t="s">
        <v>148</v>
      </c>
    </row>
    <row r="337" s="13" customFormat="1">
      <c r="A337" s="13"/>
      <c r="B337" s="194"/>
      <c r="C337" s="13"/>
      <c r="D337" s="195" t="s">
        <v>157</v>
      </c>
      <c r="E337" s="196" t="s">
        <v>1</v>
      </c>
      <c r="F337" s="197" t="s">
        <v>505</v>
      </c>
      <c r="G337" s="13"/>
      <c r="H337" s="198">
        <v>11.349</v>
      </c>
      <c r="I337" s="199"/>
      <c r="J337" s="13"/>
      <c r="K337" s="13"/>
      <c r="L337" s="194"/>
      <c r="M337" s="200"/>
      <c r="N337" s="201"/>
      <c r="O337" s="201"/>
      <c r="P337" s="201"/>
      <c r="Q337" s="201"/>
      <c r="R337" s="201"/>
      <c r="S337" s="201"/>
      <c r="T337" s="202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196" t="s">
        <v>157</v>
      </c>
      <c r="AU337" s="196" t="s">
        <v>84</v>
      </c>
      <c r="AV337" s="13" t="s">
        <v>84</v>
      </c>
      <c r="AW337" s="13" t="s">
        <v>34</v>
      </c>
      <c r="AX337" s="13" t="s">
        <v>77</v>
      </c>
      <c r="AY337" s="196" t="s">
        <v>148</v>
      </c>
    </row>
    <row r="338" s="15" customFormat="1">
      <c r="A338" s="15"/>
      <c r="B338" s="210"/>
      <c r="C338" s="15"/>
      <c r="D338" s="195" t="s">
        <v>157</v>
      </c>
      <c r="E338" s="211" t="s">
        <v>1</v>
      </c>
      <c r="F338" s="212" t="s">
        <v>186</v>
      </c>
      <c r="G338" s="15"/>
      <c r="H338" s="213">
        <v>54.491</v>
      </c>
      <c r="I338" s="214"/>
      <c r="J338" s="15"/>
      <c r="K338" s="15"/>
      <c r="L338" s="210"/>
      <c r="M338" s="215"/>
      <c r="N338" s="216"/>
      <c r="O338" s="216"/>
      <c r="P338" s="216"/>
      <c r="Q338" s="216"/>
      <c r="R338" s="216"/>
      <c r="S338" s="216"/>
      <c r="T338" s="217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T338" s="211" t="s">
        <v>157</v>
      </c>
      <c r="AU338" s="211" t="s">
        <v>84</v>
      </c>
      <c r="AV338" s="15" t="s">
        <v>155</v>
      </c>
      <c r="AW338" s="15" t="s">
        <v>34</v>
      </c>
      <c r="AX338" s="15" t="s">
        <v>82</v>
      </c>
      <c r="AY338" s="211" t="s">
        <v>148</v>
      </c>
    </row>
    <row r="339" s="12" customFormat="1" ht="22.8" customHeight="1">
      <c r="A339" s="12"/>
      <c r="B339" s="168"/>
      <c r="C339" s="12"/>
      <c r="D339" s="169" t="s">
        <v>76</v>
      </c>
      <c r="E339" s="179" t="s">
        <v>506</v>
      </c>
      <c r="F339" s="179" t="s">
        <v>507</v>
      </c>
      <c r="G339" s="12"/>
      <c r="H339" s="12"/>
      <c r="I339" s="171"/>
      <c r="J339" s="180">
        <f>BK339</f>
        <v>0</v>
      </c>
      <c r="K339" s="12"/>
      <c r="L339" s="168"/>
      <c r="M339" s="173"/>
      <c r="N339" s="174"/>
      <c r="O339" s="174"/>
      <c r="P339" s="175">
        <f>SUM(P340:P345)</f>
        <v>0</v>
      </c>
      <c r="Q339" s="174"/>
      <c r="R339" s="175">
        <f>SUM(R340:R345)</f>
        <v>0</v>
      </c>
      <c r="S339" s="174"/>
      <c r="T339" s="176">
        <f>SUM(T340:T345)</f>
        <v>0</v>
      </c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R339" s="169" t="s">
        <v>82</v>
      </c>
      <c r="AT339" s="177" t="s">
        <v>76</v>
      </c>
      <c r="AU339" s="177" t="s">
        <v>82</v>
      </c>
      <c r="AY339" s="169" t="s">
        <v>148</v>
      </c>
      <c r="BK339" s="178">
        <f>SUM(BK340:BK345)</f>
        <v>0</v>
      </c>
    </row>
    <row r="340" s="2" customFormat="1" ht="16.5" customHeight="1">
      <c r="A340" s="38"/>
      <c r="B340" s="146"/>
      <c r="C340" s="181" t="s">
        <v>508</v>
      </c>
      <c r="D340" s="181" t="s">
        <v>150</v>
      </c>
      <c r="E340" s="182" t="s">
        <v>509</v>
      </c>
      <c r="F340" s="183" t="s">
        <v>510</v>
      </c>
      <c r="G340" s="184" t="s">
        <v>199</v>
      </c>
      <c r="H340" s="185">
        <v>19.202999999999999</v>
      </c>
      <c r="I340" s="186"/>
      <c r="J340" s="187">
        <f>ROUND(I340*H340,2)</f>
        <v>0</v>
      </c>
      <c r="K340" s="183" t="s">
        <v>154</v>
      </c>
      <c r="L340" s="39"/>
      <c r="M340" s="188" t="s">
        <v>1</v>
      </c>
      <c r="N340" s="189" t="s">
        <v>42</v>
      </c>
      <c r="O340" s="77"/>
      <c r="P340" s="190">
        <f>O340*H340</f>
        <v>0</v>
      </c>
      <c r="Q340" s="190">
        <v>0</v>
      </c>
      <c r="R340" s="190">
        <f>Q340*H340</f>
        <v>0</v>
      </c>
      <c r="S340" s="190">
        <v>0</v>
      </c>
      <c r="T340" s="191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192" t="s">
        <v>155</v>
      </c>
      <c r="AT340" s="192" t="s">
        <v>150</v>
      </c>
      <c r="AU340" s="192" t="s">
        <v>84</v>
      </c>
      <c r="AY340" s="19" t="s">
        <v>148</v>
      </c>
      <c r="BE340" s="193">
        <f>IF(N340="základní",J340,0)</f>
        <v>0</v>
      </c>
      <c r="BF340" s="193">
        <f>IF(N340="snížená",J340,0)</f>
        <v>0</v>
      </c>
      <c r="BG340" s="193">
        <f>IF(N340="zákl. přenesená",J340,0)</f>
        <v>0</v>
      </c>
      <c r="BH340" s="193">
        <f>IF(N340="sníž. přenesená",J340,0)</f>
        <v>0</v>
      </c>
      <c r="BI340" s="193">
        <f>IF(N340="nulová",J340,0)</f>
        <v>0</v>
      </c>
      <c r="BJ340" s="19" t="s">
        <v>82</v>
      </c>
      <c r="BK340" s="193">
        <f>ROUND(I340*H340,2)</f>
        <v>0</v>
      </c>
      <c r="BL340" s="19" t="s">
        <v>155</v>
      </c>
      <c r="BM340" s="192" t="s">
        <v>511</v>
      </c>
    </row>
    <row r="341" s="2" customFormat="1" ht="24.15" customHeight="1">
      <c r="A341" s="38"/>
      <c r="B341" s="146"/>
      <c r="C341" s="181" t="s">
        <v>512</v>
      </c>
      <c r="D341" s="181" t="s">
        <v>150</v>
      </c>
      <c r="E341" s="182" t="s">
        <v>513</v>
      </c>
      <c r="F341" s="183" t="s">
        <v>514</v>
      </c>
      <c r="G341" s="184" t="s">
        <v>199</v>
      </c>
      <c r="H341" s="185">
        <v>19.202999999999999</v>
      </c>
      <c r="I341" s="186"/>
      <c r="J341" s="187">
        <f>ROUND(I341*H341,2)</f>
        <v>0</v>
      </c>
      <c r="K341" s="183" t="s">
        <v>154</v>
      </c>
      <c r="L341" s="39"/>
      <c r="M341" s="188" t="s">
        <v>1</v>
      </c>
      <c r="N341" s="189" t="s">
        <v>42</v>
      </c>
      <c r="O341" s="77"/>
      <c r="P341" s="190">
        <f>O341*H341</f>
        <v>0</v>
      </c>
      <c r="Q341" s="190">
        <v>0</v>
      </c>
      <c r="R341" s="190">
        <f>Q341*H341</f>
        <v>0</v>
      </c>
      <c r="S341" s="190">
        <v>0</v>
      </c>
      <c r="T341" s="191">
        <f>S341*H341</f>
        <v>0</v>
      </c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R341" s="192" t="s">
        <v>155</v>
      </c>
      <c r="AT341" s="192" t="s">
        <v>150</v>
      </c>
      <c r="AU341" s="192" t="s">
        <v>84</v>
      </c>
      <c r="AY341" s="19" t="s">
        <v>148</v>
      </c>
      <c r="BE341" s="193">
        <f>IF(N341="základní",J341,0)</f>
        <v>0</v>
      </c>
      <c r="BF341" s="193">
        <f>IF(N341="snížená",J341,0)</f>
        <v>0</v>
      </c>
      <c r="BG341" s="193">
        <f>IF(N341="zákl. přenesená",J341,0)</f>
        <v>0</v>
      </c>
      <c r="BH341" s="193">
        <f>IF(N341="sníž. přenesená",J341,0)</f>
        <v>0</v>
      </c>
      <c r="BI341" s="193">
        <f>IF(N341="nulová",J341,0)</f>
        <v>0</v>
      </c>
      <c r="BJ341" s="19" t="s">
        <v>82</v>
      </c>
      <c r="BK341" s="193">
        <f>ROUND(I341*H341,2)</f>
        <v>0</v>
      </c>
      <c r="BL341" s="19" t="s">
        <v>155</v>
      </c>
      <c r="BM341" s="192" t="s">
        <v>515</v>
      </c>
    </row>
    <row r="342" s="2" customFormat="1" ht="24.15" customHeight="1">
      <c r="A342" s="38"/>
      <c r="B342" s="146"/>
      <c r="C342" s="181" t="s">
        <v>516</v>
      </c>
      <c r="D342" s="181" t="s">
        <v>150</v>
      </c>
      <c r="E342" s="182" t="s">
        <v>517</v>
      </c>
      <c r="F342" s="183" t="s">
        <v>518</v>
      </c>
      <c r="G342" s="184" t="s">
        <v>199</v>
      </c>
      <c r="H342" s="185">
        <v>19.202999999999999</v>
      </c>
      <c r="I342" s="186"/>
      <c r="J342" s="187">
        <f>ROUND(I342*H342,2)</f>
        <v>0</v>
      </c>
      <c r="K342" s="183" t="s">
        <v>154</v>
      </c>
      <c r="L342" s="39"/>
      <c r="M342" s="188" t="s">
        <v>1</v>
      </c>
      <c r="N342" s="189" t="s">
        <v>42</v>
      </c>
      <c r="O342" s="77"/>
      <c r="P342" s="190">
        <f>O342*H342</f>
        <v>0</v>
      </c>
      <c r="Q342" s="190">
        <v>0</v>
      </c>
      <c r="R342" s="190">
        <f>Q342*H342</f>
        <v>0</v>
      </c>
      <c r="S342" s="190">
        <v>0</v>
      </c>
      <c r="T342" s="191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192" t="s">
        <v>155</v>
      </c>
      <c r="AT342" s="192" t="s">
        <v>150</v>
      </c>
      <c r="AU342" s="192" t="s">
        <v>84</v>
      </c>
      <c r="AY342" s="19" t="s">
        <v>148</v>
      </c>
      <c r="BE342" s="193">
        <f>IF(N342="základní",J342,0)</f>
        <v>0</v>
      </c>
      <c r="BF342" s="193">
        <f>IF(N342="snížená",J342,0)</f>
        <v>0</v>
      </c>
      <c r="BG342" s="193">
        <f>IF(N342="zákl. přenesená",J342,0)</f>
        <v>0</v>
      </c>
      <c r="BH342" s="193">
        <f>IF(N342="sníž. přenesená",J342,0)</f>
        <v>0</v>
      </c>
      <c r="BI342" s="193">
        <f>IF(N342="nulová",J342,0)</f>
        <v>0</v>
      </c>
      <c r="BJ342" s="19" t="s">
        <v>82</v>
      </c>
      <c r="BK342" s="193">
        <f>ROUND(I342*H342,2)</f>
        <v>0</v>
      </c>
      <c r="BL342" s="19" t="s">
        <v>155</v>
      </c>
      <c r="BM342" s="192" t="s">
        <v>519</v>
      </c>
    </row>
    <row r="343" s="2" customFormat="1" ht="24.15" customHeight="1">
      <c r="A343" s="38"/>
      <c r="B343" s="146"/>
      <c r="C343" s="181" t="s">
        <v>520</v>
      </c>
      <c r="D343" s="181" t="s">
        <v>150</v>
      </c>
      <c r="E343" s="182" t="s">
        <v>521</v>
      </c>
      <c r="F343" s="183" t="s">
        <v>522</v>
      </c>
      <c r="G343" s="184" t="s">
        <v>199</v>
      </c>
      <c r="H343" s="185">
        <v>460.87200000000001</v>
      </c>
      <c r="I343" s="186"/>
      <c r="J343" s="187">
        <f>ROUND(I343*H343,2)</f>
        <v>0</v>
      </c>
      <c r="K343" s="183" t="s">
        <v>154</v>
      </c>
      <c r="L343" s="39"/>
      <c r="M343" s="188" t="s">
        <v>1</v>
      </c>
      <c r="N343" s="189" t="s">
        <v>42</v>
      </c>
      <c r="O343" s="77"/>
      <c r="P343" s="190">
        <f>O343*H343</f>
        <v>0</v>
      </c>
      <c r="Q343" s="190">
        <v>0</v>
      </c>
      <c r="R343" s="190">
        <f>Q343*H343</f>
        <v>0</v>
      </c>
      <c r="S343" s="190">
        <v>0</v>
      </c>
      <c r="T343" s="191">
        <f>S343*H343</f>
        <v>0</v>
      </c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R343" s="192" t="s">
        <v>155</v>
      </c>
      <c r="AT343" s="192" t="s">
        <v>150</v>
      </c>
      <c r="AU343" s="192" t="s">
        <v>84</v>
      </c>
      <c r="AY343" s="19" t="s">
        <v>148</v>
      </c>
      <c r="BE343" s="193">
        <f>IF(N343="základní",J343,0)</f>
        <v>0</v>
      </c>
      <c r="BF343" s="193">
        <f>IF(N343="snížená",J343,0)</f>
        <v>0</v>
      </c>
      <c r="BG343" s="193">
        <f>IF(N343="zákl. přenesená",J343,0)</f>
        <v>0</v>
      </c>
      <c r="BH343" s="193">
        <f>IF(N343="sníž. přenesená",J343,0)</f>
        <v>0</v>
      </c>
      <c r="BI343" s="193">
        <f>IF(N343="nulová",J343,0)</f>
        <v>0</v>
      </c>
      <c r="BJ343" s="19" t="s">
        <v>82</v>
      </c>
      <c r="BK343" s="193">
        <f>ROUND(I343*H343,2)</f>
        <v>0</v>
      </c>
      <c r="BL343" s="19" t="s">
        <v>155</v>
      </c>
      <c r="BM343" s="192" t="s">
        <v>523</v>
      </c>
    </row>
    <row r="344" s="13" customFormat="1">
      <c r="A344" s="13"/>
      <c r="B344" s="194"/>
      <c r="C344" s="13"/>
      <c r="D344" s="195" t="s">
        <v>157</v>
      </c>
      <c r="E344" s="196" t="s">
        <v>1</v>
      </c>
      <c r="F344" s="197" t="s">
        <v>524</v>
      </c>
      <c r="G344" s="13"/>
      <c r="H344" s="198">
        <v>460.87200000000001</v>
      </c>
      <c r="I344" s="199"/>
      <c r="J344" s="13"/>
      <c r="K344" s="13"/>
      <c r="L344" s="194"/>
      <c r="M344" s="200"/>
      <c r="N344" s="201"/>
      <c r="O344" s="201"/>
      <c r="P344" s="201"/>
      <c r="Q344" s="201"/>
      <c r="R344" s="201"/>
      <c r="S344" s="201"/>
      <c r="T344" s="202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196" t="s">
        <v>157</v>
      </c>
      <c r="AU344" s="196" t="s">
        <v>84</v>
      </c>
      <c r="AV344" s="13" t="s">
        <v>84</v>
      </c>
      <c r="AW344" s="13" t="s">
        <v>34</v>
      </c>
      <c r="AX344" s="13" t="s">
        <v>82</v>
      </c>
      <c r="AY344" s="196" t="s">
        <v>148</v>
      </c>
    </row>
    <row r="345" s="2" customFormat="1" ht="33" customHeight="1">
      <c r="A345" s="38"/>
      <c r="B345" s="146"/>
      <c r="C345" s="181" t="s">
        <v>525</v>
      </c>
      <c r="D345" s="181" t="s">
        <v>150</v>
      </c>
      <c r="E345" s="182" t="s">
        <v>526</v>
      </c>
      <c r="F345" s="183" t="s">
        <v>527</v>
      </c>
      <c r="G345" s="184" t="s">
        <v>199</v>
      </c>
      <c r="H345" s="185">
        <v>19.202999999999999</v>
      </c>
      <c r="I345" s="186"/>
      <c r="J345" s="187">
        <f>ROUND(I345*H345,2)</f>
        <v>0</v>
      </c>
      <c r="K345" s="183" t="s">
        <v>154</v>
      </c>
      <c r="L345" s="39"/>
      <c r="M345" s="188" t="s">
        <v>1</v>
      </c>
      <c r="N345" s="189" t="s">
        <v>42</v>
      </c>
      <c r="O345" s="77"/>
      <c r="P345" s="190">
        <f>O345*H345</f>
        <v>0</v>
      </c>
      <c r="Q345" s="190">
        <v>0</v>
      </c>
      <c r="R345" s="190">
        <f>Q345*H345</f>
        <v>0</v>
      </c>
      <c r="S345" s="190">
        <v>0</v>
      </c>
      <c r="T345" s="191">
        <f>S345*H345</f>
        <v>0</v>
      </c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R345" s="192" t="s">
        <v>155</v>
      </c>
      <c r="AT345" s="192" t="s">
        <v>150</v>
      </c>
      <c r="AU345" s="192" t="s">
        <v>84</v>
      </c>
      <c r="AY345" s="19" t="s">
        <v>148</v>
      </c>
      <c r="BE345" s="193">
        <f>IF(N345="základní",J345,0)</f>
        <v>0</v>
      </c>
      <c r="BF345" s="193">
        <f>IF(N345="snížená",J345,0)</f>
        <v>0</v>
      </c>
      <c r="BG345" s="193">
        <f>IF(N345="zákl. přenesená",J345,0)</f>
        <v>0</v>
      </c>
      <c r="BH345" s="193">
        <f>IF(N345="sníž. přenesená",J345,0)</f>
        <v>0</v>
      </c>
      <c r="BI345" s="193">
        <f>IF(N345="nulová",J345,0)</f>
        <v>0</v>
      </c>
      <c r="BJ345" s="19" t="s">
        <v>82</v>
      </c>
      <c r="BK345" s="193">
        <f>ROUND(I345*H345,2)</f>
        <v>0</v>
      </c>
      <c r="BL345" s="19" t="s">
        <v>155</v>
      </c>
      <c r="BM345" s="192" t="s">
        <v>528</v>
      </c>
    </row>
    <row r="346" s="12" customFormat="1" ht="22.8" customHeight="1">
      <c r="A346" s="12"/>
      <c r="B346" s="168"/>
      <c r="C346" s="12"/>
      <c r="D346" s="169" t="s">
        <v>76</v>
      </c>
      <c r="E346" s="179" t="s">
        <v>529</v>
      </c>
      <c r="F346" s="179" t="s">
        <v>530</v>
      </c>
      <c r="G346" s="12"/>
      <c r="H346" s="12"/>
      <c r="I346" s="171"/>
      <c r="J346" s="180">
        <f>BK346</f>
        <v>0</v>
      </c>
      <c r="K346" s="12"/>
      <c r="L346" s="168"/>
      <c r="M346" s="173"/>
      <c r="N346" s="174"/>
      <c r="O346" s="174"/>
      <c r="P346" s="175">
        <f>P347</f>
        <v>0</v>
      </c>
      <c r="Q346" s="174"/>
      <c r="R346" s="175">
        <f>R347</f>
        <v>0</v>
      </c>
      <c r="S346" s="174"/>
      <c r="T346" s="176">
        <f>T347</f>
        <v>0</v>
      </c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R346" s="169" t="s">
        <v>82</v>
      </c>
      <c r="AT346" s="177" t="s">
        <v>76</v>
      </c>
      <c r="AU346" s="177" t="s">
        <v>82</v>
      </c>
      <c r="AY346" s="169" t="s">
        <v>148</v>
      </c>
      <c r="BK346" s="178">
        <f>BK347</f>
        <v>0</v>
      </c>
    </row>
    <row r="347" s="2" customFormat="1" ht="21.75" customHeight="1">
      <c r="A347" s="38"/>
      <c r="B347" s="146"/>
      <c r="C347" s="181" t="s">
        <v>531</v>
      </c>
      <c r="D347" s="181" t="s">
        <v>150</v>
      </c>
      <c r="E347" s="182" t="s">
        <v>532</v>
      </c>
      <c r="F347" s="183" t="s">
        <v>533</v>
      </c>
      <c r="G347" s="184" t="s">
        <v>199</v>
      </c>
      <c r="H347" s="185">
        <v>33.118000000000002</v>
      </c>
      <c r="I347" s="186"/>
      <c r="J347" s="187">
        <f>ROUND(I347*H347,2)</f>
        <v>0</v>
      </c>
      <c r="K347" s="183" t="s">
        <v>154</v>
      </c>
      <c r="L347" s="39"/>
      <c r="M347" s="188" t="s">
        <v>1</v>
      </c>
      <c r="N347" s="189" t="s">
        <v>42</v>
      </c>
      <c r="O347" s="77"/>
      <c r="P347" s="190">
        <f>O347*H347</f>
        <v>0</v>
      </c>
      <c r="Q347" s="190">
        <v>0</v>
      </c>
      <c r="R347" s="190">
        <f>Q347*H347</f>
        <v>0</v>
      </c>
      <c r="S347" s="190">
        <v>0</v>
      </c>
      <c r="T347" s="191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192" t="s">
        <v>155</v>
      </c>
      <c r="AT347" s="192" t="s">
        <v>150</v>
      </c>
      <c r="AU347" s="192" t="s">
        <v>84</v>
      </c>
      <c r="AY347" s="19" t="s">
        <v>148</v>
      </c>
      <c r="BE347" s="193">
        <f>IF(N347="základní",J347,0)</f>
        <v>0</v>
      </c>
      <c r="BF347" s="193">
        <f>IF(N347="snížená",J347,0)</f>
        <v>0</v>
      </c>
      <c r="BG347" s="193">
        <f>IF(N347="zákl. přenesená",J347,0)</f>
        <v>0</v>
      </c>
      <c r="BH347" s="193">
        <f>IF(N347="sníž. přenesená",J347,0)</f>
        <v>0</v>
      </c>
      <c r="BI347" s="193">
        <f>IF(N347="nulová",J347,0)</f>
        <v>0</v>
      </c>
      <c r="BJ347" s="19" t="s">
        <v>82</v>
      </c>
      <c r="BK347" s="193">
        <f>ROUND(I347*H347,2)</f>
        <v>0</v>
      </c>
      <c r="BL347" s="19" t="s">
        <v>155</v>
      </c>
      <c r="BM347" s="192" t="s">
        <v>534</v>
      </c>
    </row>
    <row r="348" s="12" customFormat="1" ht="25.92" customHeight="1">
      <c r="A348" s="12"/>
      <c r="B348" s="168"/>
      <c r="C348" s="12"/>
      <c r="D348" s="169" t="s">
        <v>76</v>
      </c>
      <c r="E348" s="170" t="s">
        <v>535</v>
      </c>
      <c r="F348" s="170" t="s">
        <v>536</v>
      </c>
      <c r="G348" s="12"/>
      <c r="H348" s="12"/>
      <c r="I348" s="171"/>
      <c r="J348" s="172">
        <f>BK348</f>
        <v>0</v>
      </c>
      <c r="K348" s="12"/>
      <c r="L348" s="168"/>
      <c r="M348" s="173"/>
      <c r="N348" s="174"/>
      <c r="O348" s="174"/>
      <c r="P348" s="175">
        <f>P349+P366+P380+P398+P404+P407+P429+P435+P450+P456+P460+P469+P485</f>
        <v>0</v>
      </c>
      <c r="Q348" s="174"/>
      <c r="R348" s="175">
        <f>R349+R366+R380+R398+R404+R407+R429+R435+R450+R456+R460+R469+R485</f>
        <v>1.5454290500000003</v>
      </c>
      <c r="S348" s="174"/>
      <c r="T348" s="176">
        <f>T349+T366+T380+T398+T404+T407+T429+T435+T450+T456+T460+T469+T485</f>
        <v>0.21630347999999999</v>
      </c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R348" s="169" t="s">
        <v>84</v>
      </c>
      <c r="AT348" s="177" t="s">
        <v>76</v>
      </c>
      <c r="AU348" s="177" t="s">
        <v>77</v>
      </c>
      <c r="AY348" s="169" t="s">
        <v>148</v>
      </c>
      <c r="BK348" s="178">
        <f>BK349+BK366+BK380+BK398+BK404+BK407+BK429+BK435+BK450+BK456+BK460+BK469+BK485</f>
        <v>0</v>
      </c>
    </row>
    <row r="349" s="12" customFormat="1" ht="22.8" customHeight="1">
      <c r="A349" s="12"/>
      <c r="B349" s="168"/>
      <c r="C349" s="12"/>
      <c r="D349" s="169" t="s">
        <v>76</v>
      </c>
      <c r="E349" s="179" t="s">
        <v>537</v>
      </c>
      <c r="F349" s="179" t="s">
        <v>538</v>
      </c>
      <c r="G349" s="12"/>
      <c r="H349" s="12"/>
      <c r="I349" s="171"/>
      <c r="J349" s="180">
        <f>BK349</f>
        <v>0</v>
      </c>
      <c r="K349" s="12"/>
      <c r="L349" s="168"/>
      <c r="M349" s="173"/>
      <c r="N349" s="174"/>
      <c r="O349" s="174"/>
      <c r="P349" s="175">
        <f>SUM(P350:P365)</f>
        <v>0</v>
      </c>
      <c r="Q349" s="174"/>
      <c r="R349" s="175">
        <f>SUM(R350:R365)</f>
        <v>0.13802200000000001</v>
      </c>
      <c r="S349" s="174"/>
      <c r="T349" s="176">
        <f>SUM(T350:T365)</f>
        <v>0</v>
      </c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R349" s="169" t="s">
        <v>84</v>
      </c>
      <c r="AT349" s="177" t="s">
        <v>76</v>
      </c>
      <c r="AU349" s="177" t="s">
        <v>82</v>
      </c>
      <c r="AY349" s="169" t="s">
        <v>148</v>
      </c>
      <c r="BK349" s="178">
        <f>SUM(BK350:BK365)</f>
        <v>0</v>
      </c>
    </row>
    <row r="350" s="2" customFormat="1" ht="24.15" customHeight="1">
      <c r="A350" s="38"/>
      <c r="B350" s="146"/>
      <c r="C350" s="181" t="s">
        <v>539</v>
      </c>
      <c r="D350" s="181" t="s">
        <v>150</v>
      </c>
      <c r="E350" s="182" t="s">
        <v>540</v>
      </c>
      <c r="F350" s="183" t="s">
        <v>541</v>
      </c>
      <c r="G350" s="184" t="s">
        <v>153</v>
      </c>
      <c r="H350" s="185">
        <v>13.787000000000001</v>
      </c>
      <c r="I350" s="186"/>
      <c r="J350" s="187">
        <f>ROUND(I350*H350,2)</f>
        <v>0</v>
      </c>
      <c r="K350" s="183" t="s">
        <v>154</v>
      </c>
      <c r="L350" s="39"/>
      <c r="M350" s="188" t="s">
        <v>1</v>
      </c>
      <c r="N350" s="189" t="s">
        <v>42</v>
      </c>
      <c r="O350" s="77"/>
      <c r="P350" s="190">
        <f>O350*H350</f>
        <v>0</v>
      </c>
      <c r="Q350" s="190">
        <v>0</v>
      </c>
      <c r="R350" s="190">
        <f>Q350*H350</f>
        <v>0</v>
      </c>
      <c r="S350" s="190">
        <v>0</v>
      </c>
      <c r="T350" s="191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192" t="s">
        <v>233</v>
      </c>
      <c r="AT350" s="192" t="s">
        <v>150</v>
      </c>
      <c r="AU350" s="192" t="s">
        <v>84</v>
      </c>
      <c r="AY350" s="19" t="s">
        <v>148</v>
      </c>
      <c r="BE350" s="193">
        <f>IF(N350="základní",J350,0)</f>
        <v>0</v>
      </c>
      <c r="BF350" s="193">
        <f>IF(N350="snížená",J350,0)</f>
        <v>0</v>
      </c>
      <c r="BG350" s="193">
        <f>IF(N350="zákl. přenesená",J350,0)</f>
        <v>0</v>
      </c>
      <c r="BH350" s="193">
        <f>IF(N350="sníž. přenesená",J350,0)</f>
        <v>0</v>
      </c>
      <c r="BI350" s="193">
        <f>IF(N350="nulová",J350,0)</f>
        <v>0</v>
      </c>
      <c r="BJ350" s="19" t="s">
        <v>82</v>
      </c>
      <c r="BK350" s="193">
        <f>ROUND(I350*H350,2)</f>
        <v>0</v>
      </c>
      <c r="BL350" s="19" t="s">
        <v>233</v>
      </c>
      <c r="BM350" s="192" t="s">
        <v>542</v>
      </c>
    </row>
    <row r="351" s="13" customFormat="1">
      <c r="A351" s="13"/>
      <c r="B351" s="194"/>
      <c r="C351" s="13"/>
      <c r="D351" s="195" t="s">
        <v>157</v>
      </c>
      <c r="E351" s="196" t="s">
        <v>1</v>
      </c>
      <c r="F351" s="197" t="s">
        <v>543</v>
      </c>
      <c r="G351" s="13"/>
      <c r="H351" s="198">
        <v>13.787000000000001</v>
      </c>
      <c r="I351" s="199"/>
      <c r="J351" s="13"/>
      <c r="K351" s="13"/>
      <c r="L351" s="194"/>
      <c r="M351" s="200"/>
      <c r="N351" s="201"/>
      <c r="O351" s="201"/>
      <c r="P351" s="201"/>
      <c r="Q351" s="201"/>
      <c r="R351" s="201"/>
      <c r="S351" s="201"/>
      <c r="T351" s="202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196" t="s">
        <v>157</v>
      </c>
      <c r="AU351" s="196" t="s">
        <v>84</v>
      </c>
      <c r="AV351" s="13" t="s">
        <v>84</v>
      </c>
      <c r="AW351" s="13" t="s">
        <v>34</v>
      </c>
      <c r="AX351" s="13" t="s">
        <v>82</v>
      </c>
      <c r="AY351" s="196" t="s">
        <v>148</v>
      </c>
    </row>
    <row r="352" s="2" customFormat="1" ht="16.5" customHeight="1">
      <c r="A352" s="38"/>
      <c r="B352" s="146"/>
      <c r="C352" s="218" t="s">
        <v>544</v>
      </c>
      <c r="D352" s="218" t="s">
        <v>343</v>
      </c>
      <c r="E352" s="219" t="s">
        <v>545</v>
      </c>
      <c r="F352" s="220" t="s">
        <v>546</v>
      </c>
      <c r="G352" s="221" t="s">
        <v>199</v>
      </c>
      <c r="H352" s="222">
        <v>0.0050000000000000001</v>
      </c>
      <c r="I352" s="223"/>
      <c r="J352" s="224">
        <f>ROUND(I352*H352,2)</f>
        <v>0</v>
      </c>
      <c r="K352" s="220" t="s">
        <v>154</v>
      </c>
      <c r="L352" s="225"/>
      <c r="M352" s="226" t="s">
        <v>1</v>
      </c>
      <c r="N352" s="227" t="s">
        <v>42</v>
      </c>
      <c r="O352" s="77"/>
      <c r="P352" s="190">
        <f>O352*H352</f>
        <v>0</v>
      </c>
      <c r="Q352" s="190">
        <v>1</v>
      </c>
      <c r="R352" s="190">
        <f>Q352*H352</f>
        <v>0.0050000000000000001</v>
      </c>
      <c r="S352" s="190">
        <v>0</v>
      </c>
      <c r="T352" s="191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192" t="s">
        <v>328</v>
      </c>
      <c r="AT352" s="192" t="s">
        <v>343</v>
      </c>
      <c r="AU352" s="192" t="s">
        <v>84</v>
      </c>
      <c r="AY352" s="19" t="s">
        <v>148</v>
      </c>
      <c r="BE352" s="193">
        <f>IF(N352="základní",J352,0)</f>
        <v>0</v>
      </c>
      <c r="BF352" s="193">
        <f>IF(N352="snížená",J352,0)</f>
        <v>0</v>
      </c>
      <c r="BG352" s="193">
        <f>IF(N352="zákl. přenesená",J352,0)</f>
        <v>0</v>
      </c>
      <c r="BH352" s="193">
        <f>IF(N352="sníž. přenesená",J352,0)</f>
        <v>0</v>
      </c>
      <c r="BI352" s="193">
        <f>IF(N352="nulová",J352,0)</f>
        <v>0</v>
      </c>
      <c r="BJ352" s="19" t="s">
        <v>82</v>
      </c>
      <c r="BK352" s="193">
        <f>ROUND(I352*H352,2)</f>
        <v>0</v>
      </c>
      <c r="BL352" s="19" t="s">
        <v>233</v>
      </c>
      <c r="BM352" s="192" t="s">
        <v>547</v>
      </c>
    </row>
    <row r="353" s="13" customFormat="1">
      <c r="A353" s="13"/>
      <c r="B353" s="194"/>
      <c r="C353" s="13"/>
      <c r="D353" s="195" t="s">
        <v>157</v>
      </c>
      <c r="E353" s="13"/>
      <c r="F353" s="197" t="s">
        <v>548</v>
      </c>
      <c r="G353" s="13"/>
      <c r="H353" s="198">
        <v>0.0050000000000000001</v>
      </c>
      <c r="I353" s="199"/>
      <c r="J353" s="13"/>
      <c r="K353" s="13"/>
      <c r="L353" s="194"/>
      <c r="M353" s="200"/>
      <c r="N353" s="201"/>
      <c r="O353" s="201"/>
      <c r="P353" s="201"/>
      <c r="Q353" s="201"/>
      <c r="R353" s="201"/>
      <c r="S353" s="201"/>
      <c r="T353" s="202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196" t="s">
        <v>157</v>
      </c>
      <c r="AU353" s="196" t="s">
        <v>84</v>
      </c>
      <c r="AV353" s="13" t="s">
        <v>84</v>
      </c>
      <c r="AW353" s="13" t="s">
        <v>3</v>
      </c>
      <c r="AX353" s="13" t="s">
        <v>82</v>
      </c>
      <c r="AY353" s="196" t="s">
        <v>148</v>
      </c>
    </row>
    <row r="354" s="2" customFormat="1" ht="24.15" customHeight="1">
      <c r="A354" s="38"/>
      <c r="B354" s="146"/>
      <c r="C354" s="181" t="s">
        <v>549</v>
      </c>
      <c r="D354" s="181" t="s">
        <v>150</v>
      </c>
      <c r="E354" s="182" t="s">
        <v>550</v>
      </c>
      <c r="F354" s="183" t="s">
        <v>551</v>
      </c>
      <c r="G354" s="184" t="s">
        <v>153</v>
      </c>
      <c r="H354" s="185">
        <v>13.787000000000001</v>
      </c>
      <c r="I354" s="186"/>
      <c r="J354" s="187">
        <f>ROUND(I354*H354,2)</f>
        <v>0</v>
      </c>
      <c r="K354" s="183" t="s">
        <v>154</v>
      </c>
      <c r="L354" s="39"/>
      <c r="M354" s="188" t="s">
        <v>1</v>
      </c>
      <c r="N354" s="189" t="s">
        <v>42</v>
      </c>
      <c r="O354" s="77"/>
      <c r="P354" s="190">
        <f>O354*H354</f>
        <v>0</v>
      </c>
      <c r="Q354" s="190">
        <v>0.00040000000000000002</v>
      </c>
      <c r="R354" s="190">
        <f>Q354*H354</f>
        <v>0.0055148000000000003</v>
      </c>
      <c r="S354" s="190">
        <v>0</v>
      </c>
      <c r="T354" s="191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192" t="s">
        <v>233</v>
      </c>
      <c r="AT354" s="192" t="s">
        <v>150</v>
      </c>
      <c r="AU354" s="192" t="s">
        <v>84</v>
      </c>
      <c r="AY354" s="19" t="s">
        <v>148</v>
      </c>
      <c r="BE354" s="193">
        <f>IF(N354="základní",J354,0)</f>
        <v>0</v>
      </c>
      <c r="BF354" s="193">
        <f>IF(N354="snížená",J354,0)</f>
        <v>0</v>
      </c>
      <c r="BG354" s="193">
        <f>IF(N354="zákl. přenesená",J354,0)</f>
        <v>0</v>
      </c>
      <c r="BH354" s="193">
        <f>IF(N354="sníž. přenesená",J354,0)</f>
        <v>0</v>
      </c>
      <c r="BI354" s="193">
        <f>IF(N354="nulová",J354,0)</f>
        <v>0</v>
      </c>
      <c r="BJ354" s="19" t="s">
        <v>82</v>
      </c>
      <c r="BK354" s="193">
        <f>ROUND(I354*H354,2)</f>
        <v>0</v>
      </c>
      <c r="BL354" s="19" t="s">
        <v>233</v>
      </c>
      <c r="BM354" s="192" t="s">
        <v>552</v>
      </c>
    </row>
    <row r="355" s="13" customFormat="1">
      <c r="A355" s="13"/>
      <c r="B355" s="194"/>
      <c r="C355" s="13"/>
      <c r="D355" s="195" t="s">
        <v>157</v>
      </c>
      <c r="E355" s="196" t="s">
        <v>1</v>
      </c>
      <c r="F355" s="197" t="s">
        <v>553</v>
      </c>
      <c r="G355" s="13"/>
      <c r="H355" s="198">
        <v>13.787000000000001</v>
      </c>
      <c r="I355" s="199"/>
      <c r="J355" s="13"/>
      <c r="K355" s="13"/>
      <c r="L355" s="194"/>
      <c r="M355" s="200"/>
      <c r="N355" s="201"/>
      <c r="O355" s="201"/>
      <c r="P355" s="201"/>
      <c r="Q355" s="201"/>
      <c r="R355" s="201"/>
      <c r="S355" s="201"/>
      <c r="T355" s="202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196" t="s">
        <v>157</v>
      </c>
      <c r="AU355" s="196" t="s">
        <v>84</v>
      </c>
      <c r="AV355" s="13" t="s">
        <v>84</v>
      </c>
      <c r="AW355" s="13" t="s">
        <v>34</v>
      </c>
      <c r="AX355" s="13" t="s">
        <v>82</v>
      </c>
      <c r="AY355" s="196" t="s">
        <v>148</v>
      </c>
    </row>
    <row r="356" s="2" customFormat="1" ht="37.8" customHeight="1">
      <c r="A356" s="38"/>
      <c r="B356" s="146"/>
      <c r="C356" s="218" t="s">
        <v>554</v>
      </c>
      <c r="D356" s="218" t="s">
        <v>343</v>
      </c>
      <c r="E356" s="219" t="s">
        <v>555</v>
      </c>
      <c r="F356" s="220" t="s">
        <v>556</v>
      </c>
      <c r="G356" s="221" t="s">
        <v>153</v>
      </c>
      <c r="H356" s="222">
        <v>16.834</v>
      </c>
      <c r="I356" s="223"/>
      <c r="J356" s="224">
        <f>ROUND(I356*H356,2)</f>
        <v>0</v>
      </c>
      <c r="K356" s="220" t="s">
        <v>154</v>
      </c>
      <c r="L356" s="225"/>
      <c r="M356" s="226" t="s">
        <v>1</v>
      </c>
      <c r="N356" s="227" t="s">
        <v>42</v>
      </c>
      <c r="O356" s="77"/>
      <c r="P356" s="190">
        <f>O356*H356</f>
        <v>0</v>
      </c>
      <c r="Q356" s="190">
        <v>0.0047999999999999996</v>
      </c>
      <c r="R356" s="190">
        <f>Q356*H356</f>
        <v>0.080803199999999992</v>
      </c>
      <c r="S356" s="190">
        <v>0</v>
      </c>
      <c r="T356" s="191">
        <f>S356*H356</f>
        <v>0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192" t="s">
        <v>328</v>
      </c>
      <c r="AT356" s="192" t="s">
        <v>343</v>
      </c>
      <c r="AU356" s="192" t="s">
        <v>84</v>
      </c>
      <c r="AY356" s="19" t="s">
        <v>148</v>
      </c>
      <c r="BE356" s="193">
        <f>IF(N356="základní",J356,0)</f>
        <v>0</v>
      </c>
      <c r="BF356" s="193">
        <f>IF(N356="snížená",J356,0)</f>
        <v>0</v>
      </c>
      <c r="BG356" s="193">
        <f>IF(N356="zákl. přenesená",J356,0)</f>
        <v>0</v>
      </c>
      <c r="BH356" s="193">
        <f>IF(N356="sníž. přenesená",J356,0)</f>
        <v>0</v>
      </c>
      <c r="BI356" s="193">
        <f>IF(N356="nulová",J356,0)</f>
        <v>0</v>
      </c>
      <c r="BJ356" s="19" t="s">
        <v>82</v>
      </c>
      <c r="BK356" s="193">
        <f>ROUND(I356*H356,2)</f>
        <v>0</v>
      </c>
      <c r="BL356" s="19" t="s">
        <v>233</v>
      </c>
      <c r="BM356" s="192" t="s">
        <v>557</v>
      </c>
    </row>
    <row r="357" s="13" customFormat="1">
      <c r="A357" s="13"/>
      <c r="B357" s="194"/>
      <c r="C357" s="13"/>
      <c r="D357" s="195" t="s">
        <v>157</v>
      </c>
      <c r="E357" s="13"/>
      <c r="F357" s="197" t="s">
        <v>558</v>
      </c>
      <c r="G357" s="13"/>
      <c r="H357" s="198">
        <v>16.834</v>
      </c>
      <c r="I357" s="199"/>
      <c r="J357" s="13"/>
      <c r="K357" s="13"/>
      <c r="L357" s="194"/>
      <c r="M357" s="200"/>
      <c r="N357" s="201"/>
      <c r="O357" s="201"/>
      <c r="P357" s="201"/>
      <c r="Q357" s="201"/>
      <c r="R357" s="201"/>
      <c r="S357" s="201"/>
      <c r="T357" s="202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196" t="s">
        <v>157</v>
      </c>
      <c r="AU357" s="196" t="s">
        <v>84</v>
      </c>
      <c r="AV357" s="13" t="s">
        <v>84</v>
      </c>
      <c r="AW357" s="13" t="s">
        <v>3</v>
      </c>
      <c r="AX357" s="13" t="s">
        <v>82</v>
      </c>
      <c r="AY357" s="196" t="s">
        <v>148</v>
      </c>
    </row>
    <row r="358" s="2" customFormat="1" ht="24.15" customHeight="1">
      <c r="A358" s="38"/>
      <c r="B358" s="146"/>
      <c r="C358" s="181" t="s">
        <v>559</v>
      </c>
      <c r="D358" s="181" t="s">
        <v>150</v>
      </c>
      <c r="E358" s="182" t="s">
        <v>560</v>
      </c>
      <c r="F358" s="183" t="s">
        <v>561</v>
      </c>
      <c r="G358" s="184" t="s">
        <v>153</v>
      </c>
      <c r="H358" s="185">
        <v>7.9059999999999997</v>
      </c>
      <c r="I358" s="186"/>
      <c r="J358" s="187">
        <f>ROUND(I358*H358,2)</f>
        <v>0</v>
      </c>
      <c r="K358" s="183" t="s">
        <v>154</v>
      </c>
      <c r="L358" s="39"/>
      <c r="M358" s="188" t="s">
        <v>1</v>
      </c>
      <c r="N358" s="189" t="s">
        <v>42</v>
      </c>
      <c r="O358" s="77"/>
      <c r="P358" s="190">
        <f>O358*H358</f>
        <v>0</v>
      </c>
      <c r="Q358" s="190">
        <v>0</v>
      </c>
      <c r="R358" s="190">
        <f>Q358*H358</f>
        <v>0</v>
      </c>
      <c r="S358" s="190">
        <v>0</v>
      </c>
      <c r="T358" s="191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192" t="s">
        <v>233</v>
      </c>
      <c r="AT358" s="192" t="s">
        <v>150</v>
      </c>
      <c r="AU358" s="192" t="s">
        <v>84</v>
      </c>
      <c r="AY358" s="19" t="s">
        <v>148</v>
      </c>
      <c r="BE358" s="193">
        <f>IF(N358="základní",J358,0)</f>
        <v>0</v>
      </c>
      <c r="BF358" s="193">
        <f>IF(N358="snížená",J358,0)</f>
        <v>0</v>
      </c>
      <c r="BG358" s="193">
        <f>IF(N358="zákl. přenesená",J358,0)</f>
        <v>0</v>
      </c>
      <c r="BH358" s="193">
        <f>IF(N358="sníž. přenesená",J358,0)</f>
        <v>0</v>
      </c>
      <c r="BI358" s="193">
        <f>IF(N358="nulová",J358,0)</f>
        <v>0</v>
      </c>
      <c r="BJ358" s="19" t="s">
        <v>82</v>
      </c>
      <c r="BK358" s="193">
        <f>ROUND(I358*H358,2)</f>
        <v>0</v>
      </c>
      <c r="BL358" s="19" t="s">
        <v>233</v>
      </c>
      <c r="BM358" s="192" t="s">
        <v>562</v>
      </c>
    </row>
    <row r="359" s="13" customFormat="1">
      <c r="A359" s="13"/>
      <c r="B359" s="194"/>
      <c r="C359" s="13"/>
      <c r="D359" s="195" t="s">
        <v>157</v>
      </c>
      <c r="E359" s="196" t="s">
        <v>1</v>
      </c>
      <c r="F359" s="197" t="s">
        <v>563</v>
      </c>
      <c r="G359" s="13"/>
      <c r="H359" s="198">
        <v>7.9059999999999997</v>
      </c>
      <c r="I359" s="199"/>
      <c r="J359" s="13"/>
      <c r="K359" s="13"/>
      <c r="L359" s="194"/>
      <c r="M359" s="200"/>
      <c r="N359" s="201"/>
      <c r="O359" s="201"/>
      <c r="P359" s="201"/>
      <c r="Q359" s="201"/>
      <c r="R359" s="201"/>
      <c r="S359" s="201"/>
      <c r="T359" s="202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196" t="s">
        <v>157</v>
      </c>
      <c r="AU359" s="196" t="s">
        <v>84</v>
      </c>
      <c r="AV359" s="13" t="s">
        <v>84</v>
      </c>
      <c r="AW359" s="13" t="s">
        <v>34</v>
      </c>
      <c r="AX359" s="13" t="s">
        <v>82</v>
      </c>
      <c r="AY359" s="196" t="s">
        <v>148</v>
      </c>
    </row>
    <row r="360" s="2" customFormat="1" ht="16.5" customHeight="1">
      <c r="A360" s="38"/>
      <c r="B360" s="146"/>
      <c r="C360" s="218" t="s">
        <v>564</v>
      </c>
      <c r="D360" s="218" t="s">
        <v>343</v>
      </c>
      <c r="E360" s="219" t="s">
        <v>545</v>
      </c>
      <c r="F360" s="220" t="s">
        <v>546</v>
      </c>
      <c r="G360" s="221" t="s">
        <v>199</v>
      </c>
      <c r="H360" s="222">
        <v>0.0030000000000000001</v>
      </c>
      <c r="I360" s="223"/>
      <c r="J360" s="224">
        <f>ROUND(I360*H360,2)</f>
        <v>0</v>
      </c>
      <c r="K360" s="220" t="s">
        <v>154</v>
      </c>
      <c r="L360" s="225"/>
      <c r="M360" s="226" t="s">
        <v>1</v>
      </c>
      <c r="N360" s="227" t="s">
        <v>42</v>
      </c>
      <c r="O360" s="77"/>
      <c r="P360" s="190">
        <f>O360*H360</f>
        <v>0</v>
      </c>
      <c r="Q360" s="190">
        <v>1</v>
      </c>
      <c r="R360" s="190">
        <f>Q360*H360</f>
        <v>0.0030000000000000001</v>
      </c>
      <c r="S360" s="190">
        <v>0</v>
      </c>
      <c r="T360" s="191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192" t="s">
        <v>328</v>
      </c>
      <c r="AT360" s="192" t="s">
        <v>343</v>
      </c>
      <c r="AU360" s="192" t="s">
        <v>84</v>
      </c>
      <c r="AY360" s="19" t="s">
        <v>148</v>
      </c>
      <c r="BE360" s="193">
        <f>IF(N360="základní",J360,0)</f>
        <v>0</v>
      </c>
      <c r="BF360" s="193">
        <f>IF(N360="snížená",J360,0)</f>
        <v>0</v>
      </c>
      <c r="BG360" s="193">
        <f>IF(N360="zákl. přenesená",J360,0)</f>
        <v>0</v>
      </c>
      <c r="BH360" s="193">
        <f>IF(N360="sníž. přenesená",J360,0)</f>
        <v>0</v>
      </c>
      <c r="BI360" s="193">
        <f>IF(N360="nulová",J360,0)</f>
        <v>0</v>
      </c>
      <c r="BJ360" s="19" t="s">
        <v>82</v>
      </c>
      <c r="BK360" s="193">
        <f>ROUND(I360*H360,2)</f>
        <v>0</v>
      </c>
      <c r="BL360" s="19" t="s">
        <v>233</v>
      </c>
      <c r="BM360" s="192" t="s">
        <v>565</v>
      </c>
    </row>
    <row r="361" s="13" customFormat="1">
      <c r="A361" s="13"/>
      <c r="B361" s="194"/>
      <c r="C361" s="13"/>
      <c r="D361" s="195" t="s">
        <v>157</v>
      </c>
      <c r="E361" s="13"/>
      <c r="F361" s="197" t="s">
        <v>566</v>
      </c>
      <c r="G361" s="13"/>
      <c r="H361" s="198">
        <v>0.0030000000000000001</v>
      </c>
      <c r="I361" s="199"/>
      <c r="J361" s="13"/>
      <c r="K361" s="13"/>
      <c r="L361" s="194"/>
      <c r="M361" s="200"/>
      <c r="N361" s="201"/>
      <c r="O361" s="201"/>
      <c r="P361" s="201"/>
      <c r="Q361" s="201"/>
      <c r="R361" s="201"/>
      <c r="S361" s="201"/>
      <c r="T361" s="202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196" t="s">
        <v>157</v>
      </c>
      <c r="AU361" s="196" t="s">
        <v>84</v>
      </c>
      <c r="AV361" s="13" t="s">
        <v>84</v>
      </c>
      <c r="AW361" s="13" t="s">
        <v>3</v>
      </c>
      <c r="AX361" s="13" t="s">
        <v>82</v>
      </c>
      <c r="AY361" s="196" t="s">
        <v>148</v>
      </c>
    </row>
    <row r="362" s="2" customFormat="1" ht="24.15" customHeight="1">
      <c r="A362" s="38"/>
      <c r="B362" s="146"/>
      <c r="C362" s="181" t="s">
        <v>567</v>
      </c>
      <c r="D362" s="181" t="s">
        <v>150</v>
      </c>
      <c r="E362" s="182" t="s">
        <v>568</v>
      </c>
      <c r="F362" s="183" t="s">
        <v>569</v>
      </c>
      <c r="G362" s="184" t="s">
        <v>153</v>
      </c>
      <c r="H362" s="185">
        <v>7.9059999999999997</v>
      </c>
      <c r="I362" s="186"/>
      <c r="J362" s="187">
        <f>ROUND(I362*H362,2)</f>
        <v>0</v>
      </c>
      <c r="K362" s="183" t="s">
        <v>154</v>
      </c>
      <c r="L362" s="39"/>
      <c r="M362" s="188" t="s">
        <v>1</v>
      </c>
      <c r="N362" s="189" t="s">
        <v>42</v>
      </c>
      <c r="O362" s="77"/>
      <c r="P362" s="190">
        <f>O362*H362</f>
        <v>0</v>
      </c>
      <c r="Q362" s="190">
        <v>0.00040000000000000002</v>
      </c>
      <c r="R362" s="190">
        <f>Q362*H362</f>
        <v>0.0031624000000000001</v>
      </c>
      <c r="S362" s="190">
        <v>0</v>
      </c>
      <c r="T362" s="191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192" t="s">
        <v>233</v>
      </c>
      <c r="AT362" s="192" t="s">
        <v>150</v>
      </c>
      <c r="AU362" s="192" t="s">
        <v>84</v>
      </c>
      <c r="AY362" s="19" t="s">
        <v>148</v>
      </c>
      <c r="BE362" s="193">
        <f>IF(N362="základní",J362,0)</f>
        <v>0</v>
      </c>
      <c r="BF362" s="193">
        <f>IF(N362="snížená",J362,0)</f>
        <v>0</v>
      </c>
      <c r="BG362" s="193">
        <f>IF(N362="zákl. přenesená",J362,0)</f>
        <v>0</v>
      </c>
      <c r="BH362" s="193">
        <f>IF(N362="sníž. přenesená",J362,0)</f>
        <v>0</v>
      </c>
      <c r="BI362" s="193">
        <f>IF(N362="nulová",J362,0)</f>
        <v>0</v>
      </c>
      <c r="BJ362" s="19" t="s">
        <v>82</v>
      </c>
      <c r="BK362" s="193">
        <f>ROUND(I362*H362,2)</f>
        <v>0</v>
      </c>
      <c r="BL362" s="19" t="s">
        <v>233</v>
      </c>
      <c r="BM362" s="192" t="s">
        <v>570</v>
      </c>
    </row>
    <row r="363" s="2" customFormat="1" ht="49.05" customHeight="1">
      <c r="A363" s="38"/>
      <c r="B363" s="146"/>
      <c r="C363" s="218" t="s">
        <v>571</v>
      </c>
      <c r="D363" s="218" t="s">
        <v>343</v>
      </c>
      <c r="E363" s="219" t="s">
        <v>572</v>
      </c>
      <c r="F363" s="220" t="s">
        <v>573</v>
      </c>
      <c r="G363" s="221" t="s">
        <v>153</v>
      </c>
      <c r="H363" s="222">
        <v>9.2140000000000004</v>
      </c>
      <c r="I363" s="223"/>
      <c r="J363" s="224">
        <f>ROUND(I363*H363,2)</f>
        <v>0</v>
      </c>
      <c r="K363" s="220" t="s">
        <v>154</v>
      </c>
      <c r="L363" s="225"/>
      <c r="M363" s="226" t="s">
        <v>1</v>
      </c>
      <c r="N363" s="227" t="s">
        <v>42</v>
      </c>
      <c r="O363" s="77"/>
      <c r="P363" s="190">
        <f>O363*H363</f>
        <v>0</v>
      </c>
      <c r="Q363" s="190">
        <v>0.0044000000000000003</v>
      </c>
      <c r="R363" s="190">
        <f>Q363*H363</f>
        <v>0.040541600000000004</v>
      </c>
      <c r="S363" s="190">
        <v>0</v>
      </c>
      <c r="T363" s="191">
        <f>S363*H363</f>
        <v>0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192" t="s">
        <v>328</v>
      </c>
      <c r="AT363" s="192" t="s">
        <v>343</v>
      </c>
      <c r="AU363" s="192" t="s">
        <v>84</v>
      </c>
      <c r="AY363" s="19" t="s">
        <v>148</v>
      </c>
      <c r="BE363" s="193">
        <f>IF(N363="základní",J363,0)</f>
        <v>0</v>
      </c>
      <c r="BF363" s="193">
        <f>IF(N363="snížená",J363,0)</f>
        <v>0</v>
      </c>
      <c r="BG363" s="193">
        <f>IF(N363="zákl. přenesená",J363,0)</f>
        <v>0</v>
      </c>
      <c r="BH363" s="193">
        <f>IF(N363="sníž. přenesená",J363,0)</f>
        <v>0</v>
      </c>
      <c r="BI363" s="193">
        <f>IF(N363="nulová",J363,0)</f>
        <v>0</v>
      </c>
      <c r="BJ363" s="19" t="s">
        <v>82</v>
      </c>
      <c r="BK363" s="193">
        <f>ROUND(I363*H363,2)</f>
        <v>0</v>
      </c>
      <c r="BL363" s="19" t="s">
        <v>233</v>
      </c>
      <c r="BM363" s="192" t="s">
        <v>574</v>
      </c>
    </row>
    <row r="364" s="13" customFormat="1">
      <c r="A364" s="13"/>
      <c r="B364" s="194"/>
      <c r="C364" s="13"/>
      <c r="D364" s="195" t="s">
        <v>157</v>
      </c>
      <c r="E364" s="13"/>
      <c r="F364" s="197" t="s">
        <v>575</v>
      </c>
      <c r="G364" s="13"/>
      <c r="H364" s="198">
        <v>9.2140000000000004</v>
      </c>
      <c r="I364" s="199"/>
      <c r="J364" s="13"/>
      <c r="K364" s="13"/>
      <c r="L364" s="194"/>
      <c r="M364" s="200"/>
      <c r="N364" s="201"/>
      <c r="O364" s="201"/>
      <c r="P364" s="201"/>
      <c r="Q364" s="201"/>
      <c r="R364" s="201"/>
      <c r="S364" s="201"/>
      <c r="T364" s="202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196" t="s">
        <v>157</v>
      </c>
      <c r="AU364" s="196" t="s">
        <v>84</v>
      </c>
      <c r="AV364" s="13" t="s">
        <v>84</v>
      </c>
      <c r="AW364" s="13" t="s">
        <v>3</v>
      </c>
      <c r="AX364" s="13" t="s">
        <v>82</v>
      </c>
      <c r="AY364" s="196" t="s">
        <v>148</v>
      </c>
    </row>
    <row r="365" s="2" customFormat="1" ht="24.15" customHeight="1">
      <c r="A365" s="38"/>
      <c r="B365" s="146"/>
      <c r="C365" s="181" t="s">
        <v>576</v>
      </c>
      <c r="D365" s="181" t="s">
        <v>150</v>
      </c>
      <c r="E365" s="182" t="s">
        <v>577</v>
      </c>
      <c r="F365" s="183" t="s">
        <v>578</v>
      </c>
      <c r="G365" s="184" t="s">
        <v>579</v>
      </c>
      <c r="H365" s="228"/>
      <c r="I365" s="186"/>
      <c r="J365" s="187">
        <f>ROUND(I365*H365,2)</f>
        <v>0</v>
      </c>
      <c r="K365" s="183" t="s">
        <v>154</v>
      </c>
      <c r="L365" s="39"/>
      <c r="M365" s="188" t="s">
        <v>1</v>
      </c>
      <c r="N365" s="189" t="s">
        <v>42</v>
      </c>
      <c r="O365" s="77"/>
      <c r="P365" s="190">
        <f>O365*H365</f>
        <v>0</v>
      </c>
      <c r="Q365" s="190">
        <v>0</v>
      </c>
      <c r="R365" s="190">
        <f>Q365*H365</f>
        <v>0</v>
      </c>
      <c r="S365" s="190">
        <v>0</v>
      </c>
      <c r="T365" s="191">
        <f>S365*H365</f>
        <v>0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192" t="s">
        <v>233</v>
      </c>
      <c r="AT365" s="192" t="s">
        <v>150</v>
      </c>
      <c r="AU365" s="192" t="s">
        <v>84</v>
      </c>
      <c r="AY365" s="19" t="s">
        <v>148</v>
      </c>
      <c r="BE365" s="193">
        <f>IF(N365="základní",J365,0)</f>
        <v>0</v>
      </c>
      <c r="BF365" s="193">
        <f>IF(N365="snížená",J365,0)</f>
        <v>0</v>
      </c>
      <c r="BG365" s="193">
        <f>IF(N365="zákl. přenesená",J365,0)</f>
        <v>0</v>
      </c>
      <c r="BH365" s="193">
        <f>IF(N365="sníž. přenesená",J365,0)</f>
        <v>0</v>
      </c>
      <c r="BI365" s="193">
        <f>IF(N365="nulová",J365,0)</f>
        <v>0</v>
      </c>
      <c r="BJ365" s="19" t="s">
        <v>82</v>
      </c>
      <c r="BK365" s="193">
        <f>ROUND(I365*H365,2)</f>
        <v>0</v>
      </c>
      <c r="BL365" s="19" t="s">
        <v>233</v>
      </c>
      <c r="BM365" s="192" t="s">
        <v>580</v>
      </c>
    </row>
    <row r="366" s="12" customFormat="1" ht="22.8" customHeight="1">
      <c r="A366" s="12"/>
      <c r="B366" s="168"/>
      <c r="C366" s="12"/>
      <c r="D366" s="169" t="s">
        <v>76</v>
      </c>
      <c r="E366" s="179" t="s">
        <v>581</v>
      </c>
      <c r="F366" s="179" t="s">
        <v>582</v>
      </c>
      <c r="G366" s="12"/>
      <c r="H366" s="12"/>
      <c r="I366" s="171"/>
      <c r="J366" s="180">
        <f>BK366</f>
        <v>0</v>
      </c>
      <c r="K366" s="12"/>
      <c r="L366" s="168"/>
      <c r="M366" s="173"/>
      <c r="N366" s="174"/>
      <c r="O366" s="174"/>
      <c r="P366" s="175">
        <f>SUM(P367:P379)</f>
        <v>0</v>
      </c>
      <c r="Q366" s="174"/>
      <c r="R366" s="175">
        <f>SUM(R367:R379)</f>
        <v>0.042932740000000004</v>
      </c>
      <c r="S366" s="174"/>
      <c r="T366" s="176">
        <f>SUM(T367:T379)</f>
        <v>0</v>
      </c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R366" s="169" t="s">
        <v>84</v>
      </c>
      <c r="AT366" s="177" t="s">
        <v>76</v>
      </c>
      <c r="AU366" s="177" t="s">
        <v>82</v>
      </c>
      <c r="AY366" s="169" t="s">
        <v>148</v>
      </c>
      <c r="BK366" s="178">
        <f>SUM(BK367:BK379)</f>
        <v>0</v>
      </c>
    </row>
    <row r="367" s="2" customFormat="1" ht="37.8" customHeight="1">
      <c r="A367" s="38"/>
      <c r="B367" s="146"/>
      <c r="C367" s="181" t="s">
        <v>583</v>
      </c>
      <c r="D367" s="181" t="s">
        <v>150</v>
      </c>
      <c r="E367" s="182" t="s">
        <v>584</v>
      </c>
      <c r="F367" s="183" t="s">
        <v>585</v>
      </c>
      <c r="G367" s="184" t="s">
        <v>369</v>
      </c>
      <c r="H367" s="185">
        <v>6.2999999999999998</v>
      </c>
      <c r="I367" s="186"/>
      <c r="J367" s="187">
        <f>ROUND(I367*H367,2)</f>
        <v>0</v>
      </c>
      <c r="K367" s="183" t="s">
        <v>154</v>
      </c>
      <c r="L367" s="39"/>
      <c r="M367" s="188" t="s">
        <v>1</v>
      </c>
      <c r="N367" s="189" t="s">
        <v>42</v>
      </c>
      <c r="O367" s="77"/>
      <c r="P367" s="190">
        <f>O367*H367</f>
        <v>0</v>
      </c>
      <c r="Q367" s="190">
        <v>0.00042999999999999999</v>
      </c>
      <c r="R367" s="190">
        <f>Q367*H367</f>
        <v>0.002709</v>
      </c>
      <c r="S367" s="190">
        <v>0</v>
      </c>
      <c r="T367" s="191">
        <f>S367*H367</f>
        <v>0</v>
      </c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R367" s="192" t="s">
        <v>233</v>
      </c>
      <c r="AT367" s="192" t="s">
        <v>150</v>
      </c>
      <c r="AU367" s="192" t="s">
        <v>84</v>
      </c>
      <c r="AY367" s="19" t="s">
        <v>148</v>
      </c>
      <c r="BE367" s="193">
        <f>IF(N367="základní",J367,0)</f>
        <v>0</v>
      </c>
      <c r="BF367" s="193">
        <f>IF(N367="snížená",J367,0)</f>
        <v>0</v>
      </c>
      <c r="BG367" s="193">
        <f>IF(N367="zákl. přenesená",J367,0)</f>
        <v>0</v>
      </c>
      <c r="BH367" s="193">
        <f>IF(N367="sníž. přenesená",J367,0)</f>
        <v>0</v>
      </c>
      <c r="BI367" s="193">
        <f>IF(N367="nulová",J367,0)</f>
        <v>0</v>
      </c>
      <c r="BJ367" s="19" t="s">
        <v>82</v>
      </c>
      <c r="BK367" s="193">
        <f>ROUND(I367*H367,2)</f>
        <v>0</v>
      </c>
      <c r="BL367" s="19" t="s">
        <v>233</v>
      </c>
      <c r="BM367" s="192" t="s">
        <v>586</v>
      </c>
    </row>
    <row r="368" s="2" customFormat="1" ht="37.8" customHeight="1">
      <c r="A368" s="38"/>
      <c r="B368" s="146"/>
      <c r="C368" s="181" t="s">
        <v>587</v>
      </c>
      <c r="D368" s="181" t="s">
        <v>150</v>
      </c>
      <c r="E368" s="182" t="s">
        <v>588</v>
      </c>
      <c r="F368" s="183" t="s">
        <v>589</v>
      </c>
      <c r="G368" s="184" t="s">
        <v>369</v>
      </c>
      <c r="H368" s="185">
        <v>6.2999999999999998</v>
      </c>
      <c r="I368" s="186"/>
      <c r="J368" s="187">
        <f>ROUND(I368*H368,2)</f>
        <v>0</v>
      </c>
      <c r="K368" s="183" t="s">
        <v>154</v>
      </c>
      <c r="L368" s="39"/>
      <c r="M368" s="188" t="s">
        <v>1</v>
      </c>
      <c r="N368" s="189" t="s">
        <v>42</v>
      </c>
      <c r="O368" s="77"/>
      <c r="P368" s="190">
        <f>O368*H368</f>
        <v>0</v>
      </c>
      <c r="Q368" s="190">
        <v>0.0015</v>
      </c>
      <c r="R368" s="190">
        <f>Q368*H368</f>
        <v>0.0094500000000000001</v>
      </c>
      <c r="S368" s="190">
        <v>0</v>
      </c>
      <c r="T368" s="191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192" t="s">
        <v>233</v>
      </c>
      <c r="AT368" s="192" t="s">
        <v>150</v>
      </c>
      <c r="AU368" s="192" t="s">
        <v>84</v>
      </c>
      <c r="AY368" s="19" t="s">
        <v>148</v>
      </c>
      <c r="BE368" s="193">
        <f>IF(N368="základní",J368,0)</f>
        <v>0</v>
      </c>
      <c r="BF368" s="193">
        <f>IF(N368="snížená",J368,0)</f>
        <v>0</v>
      </c>
      <c r="BG368" s="193">
        <f>IF(N368="zákl. přenesená",J368,0)</f>
        <v>0</v>
      </c>
      <c r="BH368" s="193">
        <f>IF(N368="sníž. přenesená",J368,0)</f>
        <v>0</v>
      </c>
      <c r="BI368" s="193">
        <f>IF(N368="nulová",J368,0)</f>
        <v>0</v>
      </c>
      <c r="BJ368" s="19" t="s">
        <v>82</v>
      </c>
      <c r="BK368" s="193">
        <f>ROUND(I368*H368,2)</f>
        <v>0</v>
      </c>
      <c r="BL368" s="19" t="s">
        <v>233</v>
      </c>
      <c r="BM368" s="192" t="s">
        <v>590</v>
      </c>
    </row>
    <row r="369" s="13" customFormat="1">
      <c r="A369" s="13"/>
      <c r="B369" s="194"/>
      <c r="C369" s="13"/>
      <c r="D369" s="195" t="s">
        <v>157</v>
      </c>
      <c r="E369" s="196" t="s">
        <v>1</v>
      </c>
      <c r="F369" s="197" t="s">
        <v>591</v>
      </c>
      <c r="G369" s="13"/>
      <c r="H369" s="198">
        <v>6.2999999999999998</v>
      </c>
      <c r="I369" s="199"/>
      <c r="J369" s="13"/>
      <c r="K369" s="13"/>
      <c r="L369" s="194"/>
      <c r="M369" s="200"/>
      <c r="N369" s="201"/>
      <c r="O369" s="201"/>
      <c r="P369" s="201"/>
      <c r="Q369" s="201"/>
      <c r="R369" s="201"/>
      <c r="S369" s="201"/>
      <c r="T369" s="202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196" t="s">
        <v>157</v>
      </c>
      <c r="AU369" s="196" t="s">
        <v>84</v>
      </c>
      <c r="AV369" s="13" t="s">
        <v>84</v>
      </c>
      <c r="AW369" s="13" t="s">
        <v>34</v>
      </c>
      <c r="AX369" s="13" t="s">
        <v>82</v>
      </c>
      <c r="AY369" s="196" t="s">
        <v>148</v>
      </c>
    </row>
    <row r="370" s="2" customFormat="1" ht="33" customHeight="1">
      <c r="A370" s="38"/>
      <c r="B370" s="146"/>
      <c r="C370" s="181" t="s">
        <v>592</v>
      </c>
      <c r="D370" s="181" t="s">
        <v>150</v>
      </c>
      <c r="E370" s="182" t="s">
        <v>593</v>
      </c>
      <c r="F370" s="183" t="s">
        <v>594</v>
      </c>
      <c r="G370" s="184" t="s">
        <v>369</v>
      </c>
      <c r="H370" s="185">
        <v>3</v>
      </c>
      <c r="I370" s="186"/>
      <c r="J370" s="187">
        <f>ROUND(I370*H370,2)</f>
        <v>0</v>
      </c>
      <c r="K370" s="183" t="s">
        <v>154</v>
      </c>
      <c r="L370" s="39"/>
      <c r="M370" s="188" t="s">
        <v>1</v>
      </c>
      <c r="N370" s="189" t="s">
        <v>42</v>
      </c>
      <c r="O370" s="77"/>
      <c r="P370" s="190">
        <f>O370*H370</f>
        <v>0</v>
      </c>
      <c r="Q370" s="190">
        <v>0.0015</v>
      </c>
      <c r="R370" s="190">
        <f>Q370*H370</f>
        <v>0.0045000000000000005</v>
      </c>
      <c r="S370" s="190">
        <v>0</v>
      </c>
      <c r="T370" s="191">
        <f>S370*H370</f>
        <v>0</v>
      </c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R370" s="192" t="s">
        <v>233</v>
      </c>
      <c r="AT370" s="192" t="s">
        <v>150</v>
      </c>
      <c r="AU370" s="192" t="s">
        <v>84</v>
      </c>
      <c r="AY370" s="19" t="s">
        <v>148</v>
      </c>
      <c r="BE370" s="193">
        <f>IF(N370="základní",J370,0)</f>
        <v>0</v>
      </c>
      <c r="BF370" s="193">
        <f>IF(N370="snížená",J370,0)</f>
        <v>0</v>
      </c>
      <c r="BG370" s="193">
        <f>IF(N370="zákl. přenesená",J370,0)</f>
        <v>0</v>
      </c>
      <c r="BH370" s="193">
        <f>IF(N370="sníž. přenesená",J370,0)</f>
        <v>0</v>
      </c>
      <c r="BI370" s="193">
        <f>IF(N370="nulová",J370,0)</f>
        <v>0</v>
      </c>
      <c r="BJ370" s="19" t="s">
        <v>82</v>
      </c>
      <c r="BK370" s="193">
        <f>ROUND(I370*H370,2)</f>
        <v>0</v>
      </c>
      <c r="BL370" s="19" t="s">
        <v>233</v>
      </c>
      <c r="BM370" s="192" t="s">
        <v>595</v>
      </c>
    </row>
    <row r="371" s="13" customFormat="1">
      <c r="A371" s="13"/>
      <c r="B371" s="194"/>
      <c r="C371" s="13"/>
      <c r="D371" s="195" t="s">
        <v>157</v>
      </c>
      <c r="E371" s="196" t="s">
        <v>1</v>
      </c>
      <c r="F371" s="197" t="s">
        <v>596</v>
      </c>
      <c r="G371" s="13"/>
      <c r="H371" s="198">
        <v>3</v>
      </c>
      <c r="I371" s="199"/>
      <c r="J371" s="13"/>
      <c r="K371" s="13"/>
      <c r="L371" s="194"/>
      <c r="M371" s="200"/>
      <c r="N371" s="201"/>
      <c r="O371" s="201"/>
      <c r="P371" s="201"/>
      <c r="Q371" s="201"/>
      <c r="R371" s="201"/>
      <c r="S371" s="201"/>
      <c r="T371" s="202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196" t="s">
        <v>157</v>
      </c>
      <c r="AU371" s="196" t="s">
        <v>84</v>
      </c>
      <c r="AV371" s="13" t="s">
        <v>84</v>
      </c>
      <c r="AW371" s="13" t="s">
        <v>34</v>
      </c>
      <c r="AX371" s="13" t="s">
        <v>82</v>
      </c>
      <c r="AY371" s="196" t="s">
        <v>148</v>
      </c>
    </row>
    <row r="372" s="2" customFormat="1" ht="37.8" customHeight="1">
      <c r="A372" s="38"/>
      <c r="B372" s="146"/>
      <c r="C372" s="181" t="s">
        <v>597</v>
      </c>
      <c r="D372" s="181" t="s">
        <v>150</v>
      </c>
      <c r="E372" s="182" t="s">
        <v>598</v>
      </c>
      <c r="F372" s="183" t="s">
        <v>599</v>
      </c>
      <c r="G372" s="184" t="s">
        <v>153</v>
      </c>
      <c r="H372" s="185">
        <v>9.2159999999999993</v>
      </c>
      <c r="I372" s="186"/>
      <c r="J372" s="187">
        <f>ROUND(I372*H372,2)</f>
        <v>0</v>
      </c>
      <c r="K372" s="183" t="s">
        <v>154</v>
      </c>
      <c r="L372" s="39"/>
      <c r="M372" s="188" t="s">
        <v>1</v>
      </c>
      <c r="N372" s="189" t="s">
        <v>42</v>
      </c>
      <c r="O372" s="77"/>
      <c r="P372" s="190">
        <f>O372*H372</f>
        <v>0</v>
      </c>
      <c r="Q372" s="190">
        <v>0.00029</v>
      </c>
      <c r="R372" s="190">
        <f>Q372*H372</f>
        <v>0.00267264</v>
      </c>
      <c r="S372" s="190">
        <v>0</v>
      </c>
      <c r="T372" s="191">
        <f>S372*H372</f>
        <v>0</v>
      </c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R372" s="192" t="s">
        <v>233</v>
      </c>
      <c r="AT372" s="192" t="s">
        <v>150</v>
      </c>
      <c r="AU372" s="192" t="s">
        <v>84</v>
      </c>
      <c r="AY372" s="19" t="s">
        <v>148</v>
      </c>
      <c r="BE372" s="193">
        <f>IF(N372="základní",J372,0)</f>
        <v>0</v>
      </c>
      <c r="BF372" s="193">
        <f>IF(N372="snížená",J372,0)</f>
        <v>0</v>
      </c>
      <c r="BG372" s="193">
        <f>IF(N372="zákl. přenesená",J372,0)</f>
        <v>0</v>
      </c>
      <c r="BH372" s="193">
        <f>IF(N372="sníž. přenesená",J372,0)</f>
        <v>0</v>
      </c>
      <c r="BI372" s="193">
        <f>IF(N372="nulová",J372,0)</f>
        <v>0</v>
      </c>
      <c r="BJ372" s="19" t="s">
        <v>82</v>
      </c>
      <c r="BK372" s="193">
        <f>ROUND(I372*H372,2)</f>
        <v>0</v>
      </c>
      <c r="BL372" s="19" t="s">
        <v>233</v>
      </c>
      <c r="BM372" s="192" t="s">
        <v>600</v>
      </c>
    </row>
    <row r="373" s="13" customFormat="1">
      <c r="A373" s="13"/>
      <c r="B373" s="194"/>
      <c r="C373" s="13"/>
      <c r="D373" s="195" t="s">
        <v>157</v>
      </c>
      <c r="E373" s="196" t="s">
        <v>1</v>
      </c>
      <c r="F373" s="197" t="s">
        <v>601</v>
      </c>
      <c r="G373" s="13"/>
      <c r="H373" s="198">
        <v>9.2159999999999993</v>
      </c>
      <c r="I373" s="199"/>
      <c r="J373" s="13"/>
      <c r="K373" s="13"/>
      <c r="L373" s="194"/>
      <c r="M373" s="200"/>
      <c r="N373" s="201"/>
      <c r="O373" s="201"/>
      <c r="P373" s="201"/>
      <c r="Q373" s="201"/>
      <c r="R373" s="201"/>
      <c r="S373" s="201"/>
      <c r="T373" s="202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196" t="s">
        <v>157</v>
      </c>
      <c r="AU373" s="196" t="s">
        <v>84</v>
      </c>
      <c r="AV373" s="13" t="s">
        <v>84</v>
      </c>
      <c r="AW373" s="13" t="s">
        <v>34</v>
      </c>
      <c r="AX373" s="13" t="s">
        <v>82</v>
      </c>
      <c r="AY373" s="196" t="s">
        <v>148</v>
      </c>
    </row>
    <row r="374" s="2" customFormat="1" ht="24.15" customHeight="1">
      <c r="A374" s="38"/>
      <c r="B374" s="146"/>
      <c r="C374" s="218" t="s">
        <v>602</v>
      </c>
      <c r="D374" s="218" t="s">
        <v>343</v>
      </c>
      <c r="E374" s="219" t="s">
        <v>603</v>
      </c>
      <c r="F374" s="220" t="s">
        <v>604</v>
      </c>
      <c r="G374" s="221" t="s">
        <v>153</v>
      </c>
      <c r="H374" s="222">
        <v>10.741</v>
      </c>
      <c r="I374" s="223"/>
      <c r="J374" s="224">
        <f>ROUND(I374*H374,2)</f>
        <v>0</v>
      </c>
      <c r="K374" s="220" t="s">
        <v>154</v>
      </c>
      <c r="L374" s="225"/>
      <c r="M374" s="226" t="s">
        <v>1</v>
      </c>
      <c r="N374" s="227" t="s">
        <v>42</v>
      </c>
      <c r="O374" s="77"/>
      <c r="P374" s="190">
        <f>O374*H374</f>
        <v>0</v>
      </c>
      <c r="Q374" s="190">
        <v>0.0019</v>
      </c>
      <c r="R374" s="190">
        <f>Q374*H374</f>
        <v>0.0204079</v>
      </c>
      <c r="S374" s="190">
        <v>0</v>
      </c>
      <c r="T374" s="191">
        <f>S374*H374</f>
        <v>0</v>
      </c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R374" s="192" t="s">
        <v>328</v>
      </c>
      <c r="AT374" s="192" t="s">
        <v>343</v>
      </c>
      <c r="AU374" s="192" t="s">
        <v>84</v>
      </c>
      <c r="AY374" s="19" t="s">
        <v>148</v>
      </c>
      <c r="BE374" s="193">
        <f>IF(N374="základní",J374,0)</f>
        <v>0</v>
      </c>
      <c r="BF374" s="193">
        <f>IF(N374="snížená",J374,0)</f>
        <v>0</v>
      </c>
      <c r="BG374" s="193">
        <f>IF(N374="zákl. přenesená",J374,0)</f>
        <v>0</v>
      </c>
      <c r="BH374" s="193">
        <f>IF(N374="sníž. přenesená",J374,0)</f>
        <v>0</v>
      </c>
      <c r="BI374" s="193">
        <f>IF(N374="nulová",J374,0)</f>
        <v>0</v>
      </c>
      <c r="BJ374" s="19" t="s">
        <v>82</v>
      </c>
      <c r="BK374" s="193">
        <f>ROUND(I374*H374,2)</f>
        <v>0</v>
      </c>
      <c r="BL374" s="19" t="s">
        <v>233</v>
      </c>
      <c r="BM374" s="192" t="s">
        <v>605</v>
      </c>
    </row>
    <row r="375" s="13" customFormat="1">
      <c r="A375" s="13"/>
      <c r="B375" s="194"/>
      <c r="C375" s="13"/>
      <c r="D375" s="195" t="s">
        <v>157</v>
      </c>
      <c r="E375" s="13"/>
      <c r="F375" s="197" t="s">
        <v>606</v>
      </c>
      <c r="G375" s="13"/>
      <c r="H375" s="198">
        <v>10.741</v>
      </c>
      <c r="I375" s="199"/>
      <c r="J375" s="13"/>
      <c r="K375" s="13"/>
      <c r="L375" s="194"/>
      <c r="M375" s="200"/>
      <c r="N375" s="201"/>
      <c r="O375" s="201"/>
      <c r="P375" s="201"/>
      <c r="Q375" s="201"/>
      <c r="R375" s="201"/>
      <c r="S375" s="201"/>
      <c r="T375" s="202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196" t="s">
        <v>157</v>
      </c>
      <c r="AU375" s="196" t="s">
        <v>84</v>
      </c>
      <c r="AV375" s="13" t="s">
        <v>84</v>
      </c>
      <c r="AW375" s="13" t="s">
        <v>3</v>
      </c>
      <c r="AX375" s="13" t="s">
        <v>82</v>
      </c>
      <c r="AY375" s="196" t="s">
        <v>148</v>
      </c>
    </row>
    <row r="376" s="2" customFormat="1" ht="24.15" customHeight="1">
      <c r="A376" s="38"/>
      <c r="B376" s="146"/>
      <c r="C376" s="181" t="s">
        <v>607</v>
      </c>
      <c r="D376" s="181" t="s">
        <v>150</v>
      </c>
      <c r="E376" s="182" t="s">
        <v>608</v>
      </c>
      <c r="F376" s="183" t="s">
        <v>609</v>
      </c>
      <c r="G376" s="184" t="s">
        <v>153</v>
      </c>
      <c r="H376" s="185">
        <v>9.2159999999999993</v>
      </c>
      <c r="I376" s="186"/>
      <c r="J376" s="187">
        <f>ROUND(I376*H376,2)</f>
        <v>0</v>
      </c>
      <c r="K376" s="183" t="s">
        <v>154</v>
      </c>
      <c r="L376" s="39"/>
      <c r="M376" s="188" t="s">
        <v>1</v>
      </c>
      <c r="N376" s="189" t="s">
        <v>42</v>
      </c>
      <c r="O376" s="77"/>
      <c r="P376" s="190">
        <f>O376*H376</f>
        <v>0</v>
      </c>
      <c r="Q376" s="190">
        <v>0</v>
      </c>
      <c r="R376" s="190">
        <f>Q376*H376</f>
        <v>0</v>
      </c>
      <c r="S376" s="190">
        <v>0</v>
      </c>
      <c r="T376" s="191">
        <f>S376*H376</f>
        <v>0</v>
      </c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R376" s="192" t="s">
        <v>233</v>
      </c>
      <c r="AT376" s="192" t="s">
        <v>150</v>
      </c>
      <c r="AU376" s="192" t="s">
        <v>84</v>
      </c>
      <c r="AY376" s="19" t="s">
        <v>148</v>
      </c>
      <c r="BE376" s="193">
        <f>IF(N376="základní",J376,0)</f>
        <v>0</v>
      </c>
      <c r="BF376" s="193">
        <f>IF(N376="snížená",J376,0)</f>
        <v>0</v>
      </c>
      <c r="BG376" s="193">
        <f>IF(N376="zákl. přenesená",J376,0)</f>
        <v>0</v>
      </c>
      <c r="BH376" s="193">
        <f>IF(N376="sníž. přenesená",J376,0)</f>
        <v>0</v>
      </c>
      <c r="BI376" s="193">
        <f>IF(N376="nulová",J376,0)</f>
        <v>0</v>
      </c>
      <c r="BJ376" s="19" t="s">
        <v>82</v>
      </c>
      <c r="BK376" s="193">
        <f>ROUND(I376*H376,2)</f>
        <v>0</v>
      </c>
      <c r="BL376" s="19" t="s">
        <v>233</v>
      </c>
      <c r="BM376" s="192" t="s">
        <v>610</v>
      </c>
    </row>
    <row r="377" s="2" customFormat="1" ht="24.15" customHeight="1">
      <c r="A377" s="38"/>
      <c r="B377" s="146"/>
      <c r="C377" s="218" t="s">
        <v>611</v>
      </c>
      <c r="D377" s="218" t="s">
        <v>343</v>
      </c>
      <c r="E377" s="219" t="s">
        <v>612</v>
      </c>
      <c r="F377" s="220" t="s">
        <v>613</v>
      </c>
      <c r="G377" s="221" t="s">
        <v>153</v>
      </c>
      <c r="H377" s="222">
        <v>10.644</v>
      </c>
      <c r="I377" s="223"/>
      <c r="J377" s="224">
        <f>ROUND(I377*H377,2)</f>
        <v>0</v>
      </c>
      <c r="K377" s="220" t="s">
        <v>154</v>
      </c>
      <c r="L377" s="225"/>
      <c r="M377" s="226" t="s">
        <v>1</v>
      </c>
      <c r="N377" s="227" t="s">
        <v>42</v>
      </c>
      <c r="O377" s="77"/>
      <c r="P377" s="190">
        <f>O377*H377</f>
        <v>0</v>
      </c>
      <c r="Q377" s="190">
        <v>0.00029999999999999997</v>
      </c>
      <c r="R377" s="190">
        <f>Q377*H377</f>
        <v>0.0031931999999999998</v>
      </c>
      <c r="S377" s="190">
        <v>0</v>
      </c>
      <c r="T377" s="191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192" t="s">
        <v>328</v>
      </c>
      <c r="AT377" s="192" t="s">
        <v>343</v>
      </c>
      <c r="AU377" s="192" t="s">
        <v>84</v>
      </c>
      <c r="AY377" s="19" t="s">
        <v>148</v>
      </c>
      <c r="BE377" s="193">
        <f>IF(N377="základní",J377,0)</f>
        <v>0</v>
      </c>
      <c r="BF377" s="193">
        <f>IF(N377="snížená",J377,0)</f>
        <v>0</v>
      </c>
      <c r="BG377" s="193">
        <f>IF(N377="zákl. přenesená",J377,0)</f>
        <v>0</v>
      </c>
      <c r="BH377" s="193">
        <f>IF(N377="sníž. přenesená",J377,0)</f>
        <v>0</v>
      </c>
      <c r="BI377" s="193">
        <f>IF(N377="nulová",J377,0)</f>
        <v>0</v>
      </c>
      <c r="BJ377" s="19" t="s">
        <v>82</v>
      </c>
      <c r="BK377" s="193">
        <f>ROUND(I377*H377,2)</f>
        <v>0</v>
      </c>
      <c r="BL377" s="19" t="s">
        <v>233</v>
      </c>
      <c r="BM377" s="192" t="s">
        <v>614</v>
      </c>
    </row>
    <row r="378" s="13" customFormat="1">
      <c r="A378" s="13"/>
      <c r="B378" s="194"/>
      <c r="C378" s="13"/>
      <c r="D378" s="195" t="s">
        <v>157</v>
      </c>
      <c r="E378" s="13"/>
      <c r="F378" s="197" t="s">
        <v>615</v>
      </c>
      <c r="G378" s="13"/>
      <c r="H378" s="198">
        <v>10.644</v>
      </c>
      <c r="I378" s="199"/>
      <c r="J378" s="13"/>
      <c r="K378" s="13"/>
      <c r="L378" s="194"/>
      <c r="M378" s="200"/>
      <c r="N378" s="201"/>
      <c r="O378" s="201"/>
      <c r="P378" s="201"/>
      <c r="Q378" s="201"/>
      <c r="R378" s="201"/>
      <c r="S378" s="201"/>
      <c r="T378" s="202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196" t="s">
        <v>157</v>
      </c>
      <c r="AU378" s="196" t="s">
        <v>84</v>
      </c>
      <c r="AV378" s="13" t="s">
        <v>84</v>
      </c>
      <c r="AW378" s="13" t="s">
        <v>3</v>
      </c>
      <c r="AX378" s="13" t="s">
        <v>82</v>
      </c>
      <c r="AY378" s="196" t="s">
        <v>148</v>
      </c>
    </row>
    <row r="379" s="2" customFormat="1" ht="24.15" customHeight="1">
      <c r="A379" s="38"/>
      <c r="B379" s="146"/>
      <c r="C379" s="181" t="s">
        <v>616</v>
      </c>
      <c r="D379" s="181" t="s">
        <v>150</v>
      </c>
      <c r="E379" s="182" t="s">
        <v>617</v>
      </c>
      <c r="F379" s="183" t="s">
        <v>618</v>
      </c>
      <c r="G379" s="184" t="s">
        <v>579</v>
      </c>
      <c r="H379" s="228"/>
      <c r="I379" s="186"/>
      <c r="J379" s="187">
        <f>ROUND(I379*H379,2)</f>
        <v>0</v>
      </c>
      <c r="K379" s="183" t="s">
        <v>154</v>
      </c>
      <c r="L379" s="39"/>
      <c r="M379" s="188" t="s">
        <v>1</v>
      </c>
      <c r="N379" s="189" t="s">
        <v>42</v>
      </c>
      <c r="O379" s="77"/>
      <c r="P379" s="190">
        <f>O379*H379</f>
        <v>0</v>
      </c>
      <c r="Q379" s="190">
        <v>0</v>
      </c>
      <c r="R379" s="190">
        <f>Q379*H379</f>
        <v>0</v>
      </c>
      <c r="S379" s="190">
        <v>0</v>
      </c>
      <c r="T379" s="191">
        <f>S379*H379</f>
        <v>0</v>
      </c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R379" s="192" t="s">
        <v>233</v>
      </c>
      <c r="AT379" s="192" t="s">
        <v>150</v>
      </c>
      <c r="AU379" s="192" t="s">
        <v>84</v>
      </c>
      <c r="AY379" s="19" t="s">
        <v>148</v>
      </c>
      <c r="BE379" s="193">
        <f>IF(N379="základní",J379,0)</f>
        <v>0</v>
      </c>
      <c r="BF379" s="193">
        <f>IF(N379="snížená",J379,0)</f>
        <v>0</v>
      </c>
      <c r="BG379" s="193">
        <f>IF(N379="zákl. přenesená",J379,0)</f>
        <v>0</v>
      </c>
      <c r="BH379" s="193">
        <f>IF(N379="sníž. přenesená",J379,0)</f>
        <v>0</v>
      </c>
      <c r="BI379" s="193">
        <f>IF(N379="nulová",J379,0)</f>
        <v>0</v>
      </c>
      <c r="BJ379" s="19" t="s">
        <v>82</v>
      </c>
      <c r="BK379" s="193">
        <f>ROUND(I379*H379,2)</f>
        <v>0</v>
      </c>
      <c r="BL379" s="19" t="s">
        <v>233</v>
      </c>
      <c r="BM379" s="192" t="s">
        <v>619</v>
      </c>
    </row>
    <row r="380" s="12" customFormat="1" ht="22.8" customHeight="1">
      <c r="A380" s="12"/>
      <c r="B380" s="168"/>
      <c r="C380" s="12"/>
      <c r="D380" s="169" t="s">
        <v>76</v>
      </c>
      <c r="E380" s="179" t="s">
        <v>620</v>
      </c>
      <c r="F380" s="179" t="s">
        <v>621</v>
      </c>
      <c r="G380" s="12"/>
      <c r="H380" s="12"/>
      <c r="I380" s="171"/>
      <c r="J380" s="180">
        <f>BK380</f>
        <v>0</v>
      </c>
      <c r="K380" s="12"/>
      <c r="L380" s="168"/>
      <c r="M380" s="173"/>
      <c r="N380" s="174"/>
      <c r="O380" s="174"/>
      <c r="P380" s="175">
        <f>SUM(P381:P397)</f>
        <v>0</v>
      </c>
      <c r="Q380" s="174"/>
      <c r="R380" s="175">
        <f>SUM(R381:R397)</f>
        <v>0.25883105000000001</v>
      </c>
      <c r="S380" s="174"/>
      <c r="T380" s="176">
        <f>SUM(T381:T397)</f>
        <v>0</v>
      </c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R380" s="169" t="s">
        <v>84</v>
      </c>
      <c r="AT380" s="177" t="s">
        <v>76</v>
      </c>
      <c r="AU380" s="177" t="s">
        <v>82</v>
      </c>
      <c r="AY380" s="169" t="s">
        <v>148</v>
      </c>
      <c r="BK380" s="178">
        <f>SUM(BK381:BK397)</f>
        <v>0</v>
      </c>
    </row>
    <row r="381" s="2" customFormat="1" ht="24.15" customHeight="1">
      <c r="A381" s="38"/>
      <c r="B381" s="146"/>
      <c r="C381" s="181" t="s">
        <v>622</v>
      </c>
      <c r="D381" s="181" t="s">
        <v>150</v>
      </c>
      <c r="E381" s="182" t="s">
        <v>623</v>
      </c>
      <c r="F381" s="183" t="s">
        <v>624</v>
      </c>
      <c r="G381" s="184" t="s">
        <v>153</v>
      </c>
      <c r="H381" s="185">
        <v>35.100000000000001</v>
      </c>
      <c r="I381" s="186"/>
      <c r="J381" s="187">
        <f>ROUND(I381*H381,2)</f>
        <v>0</v>
      </c>
      <c r="K381" s="183" t="s">
        <v>154</v>
      </c>
      <c r="L381" s="39"/>
      <c r="M381" s="188" t="s">
        <v>1</v>
      </c>
      <c r="N381" s="189" t="s">
        <v>42</v>
      </c>
      <c r="O381" s="77"/>
      <c r="P381" s="190">
        <f>O381*H381</f>
        <v>0</v>
      </c>
      <c r="Q381" s="190">
        <v>0</v>
      </c>
      <c r="R381" s="190">
        <f>Q381*H381</f>
        <v>0</v>
      </c>
      <c r="S381" s="190">
        <v>0</v>
      </c>
      <c r="T381" s="191">
        <f>S381*H381</f>
        <v>0</v>
      </c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R381" s="192" t="s">
        <v>233</v>
      </c>
      <c r="AT381" s="192" t="s">
        <v>150</v>
      </c>
      <c r="AU381" s="192" t="s">
        <v>84</v>
      </c>
      <c r="AY381" s="19" t="s">
        <v>148</v>
      </c>
      <c r="BE381" s="193">
        <f>IF(N381="základní",J381,0)</f>
        <v>0</v>
      </c>
      <c r="BF381" s="193">
        <f>IF(N381="snížená",J381,0)</f>
        <v>0</v>
      </c>
      <c r="BG381" s="193">
        <f>IF(N381="zákl. přenesená",J381,0)</f>
        <v>0</v>
      </c>
      <c r="BH381" s="193">
        <f>IF(N381="sníž. přenesená",J381,0)</f>
        <v>0</v>
      </c>
      <c r="BI381" s="193">
        <f>IF(N381="nulová",J381,0)</f>
        <v>0</v>
      </c>
      <c r="BJ381" s="19" t="s">
        <v>82</v>
      </c>
      <c r="BK381" s="193">
        <f>ROUND(I381*H381,2)</f>
        <v>0</v>
      </c>
      <c r="BL381" s="19" t="s">
        <v>233</v>
      </c>
      <c r="BM381" s="192" t="s">
        <v>625</v>
      </c>
    </row>
    <row r="382" s="2" customFormat="1" ht="24.15" customHeight="1">
      <c r="A382" s="38"/>
      <c r="B382" s="146"/>
      <c r="C382" s="218" t="s">
        <v>626</v>
      </c>
      <c r="D382" s="218" t="s">
        <v>343</v>
      </c>
      <c r="E382" s="219" t="s">
        <v>627</v>
      </c>
      <c r="F382" s="220" t="s">
        <v>628</v>
      </c>
      <c r="G382" s="221" t="s">
        <v>153</v>
      </c>
      <c r="H382" s="222">
        <v>35.973999999999997</v>
      </c>
      <c r="I382" s="223"/>
      <c r="J382" s="224">
        <f>ROUND(I382*H382,2)</f>
        <v>0</v>
      </c>
      <c r="K382" s="220" t="s">
        <v>154</v>
      </c>
      <c r="L382" s="225"/>
      <c r="M382" s="226" t="s">
        <v>1</v>
      </c>
      <c r="N382" s="227" t="s">
        <v>42</v>
      </c>
      <c r="O382" s="77"/>
      <c r="P382" s="190">
        <f>O382*H382</f>
        <v>0</v>
      </c>
      <c r="Q382" s="190">
        <v>0.0035000000000000001</v>
      </c>
      <c r="R382" s="190">
        <f>Q382*H382</f>
        <v>0.12590899999999999</v>
      </c>
      <c r="S382" s="190">
        <v>0</v>
      </c>
      <c r="T382" s="191">
        <f>S382*H382</f>
        <v>0</v>
      </c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R382" s="192" t="s">
        <v>328</v>
      </c>
      <c r="AT382" s="192" t="s">
        <v>343</v>
      </c>
      <c r="AU382" s="192" t="s">
        <v>84</v>
      </c>
      <c r="AY382" s="19" t="s">
        <v>148</v>
      </c>
      <c r="BE382" s="193">
        <f>IF(N382="základní",J382,0)</f>
        <v>0</v>
      </c>
      <c r="BF382" s="193">
        <f>IF(N382="snížená",J382,0)</f>
        <v>0</v>
      </c>
      <c r="BG382" s="193">
        <f>IF(N382="zákl. přenesená",J382,0)</f>
        <v>0</v>
      </c>
      <c r="BH382" s="193">
        <f>IF(N382="sníž. přenesená",J382,0)</f>
        <v>0</v>
      </c>
      <c r="BI382" s="193">
        <f>IF(N382="nulová",J382,0)</f>
        <v>0</v>
      </c>
      <c r="BJ382" s="19" t="s">
        <v>82</v>
      </c>
      <c r="BK382" s="193">
        <f>ROUND(I382*H382,2)</f>
        <v>0</v>
      </c>
      <c r="BL382" s="19" t="s">
        <v>233</v>
      </c>
      <c r="BM382" s="192" t="s">
        <v>629</v>
      </c>
    </row>
    <row r="383" s="13" customFormat="1">
      <c r="A383" s="13"/>
      <c r="B383" s="194"/>
      <c r="C383" s="13"/>
      <c r="D383" s="195" t="s">
        <v>157</v>
      </c>
      <c r="E383" s="13"/>
      <c r="F383" s="197" t="s">
        <v>630</v>
      </c>
      <c r="G383" s="13"/>
      <c r="H383" s="198">
        <v>35.973999999999997</v>
      </c>
      <c r="I383" s="199"/>
      <c r="J383" s="13"/>
      <c r="K383" s="13"/>
      <c r="L383" s="194"/>
      <c r="M383" s="200"/>
      <c r="N383" s="201"/>
      <c r="O383" s="201"/>
      <c r="P383" s="201"/>
      <c r="Q383" s="201"/>
      <c r="R383" s="201"/>
      <c r="S383" s="201"/>
      <c r="T383" s="202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196" t="s">
        <v>157</v>
      </c>
      <c r="AU383" s="196" t="s">
        <v>84</v>
      </c>
      <c r="AV383" s="13" t="s">
        <v>84</v>
      </c>
      <c r="AW383" s="13" t="s">
        <v>3</v>
      </c>
      <c r="AX383" s="13" t="s">
        <v>82</v>
      </c>
      <c r="AY383" s="196" t="s">
        <v>148</v>
      </c>
    </row>
    <row r="384" s="2" customFormat="1" ht="24.15" customHeight="1">
      <c r="A384" s="38"/>
      <c r="B384" s="146"/>
      <c r="C384" s="218" t="s">
        <v>631</v>
      </c>
      <c r="D384" s="218" t="s">
        <v>343</v>
      </c>
      <c r="E384" s="219" t="s">
        <v>632</v>
      </c>
      <c r="F384" s="220" t="s">
        <v>633</v>
      </c>
      <c r="G384" s="221" t="s">
        <v>153</v>
      </c>
      <c r="H384" s="222">
        <v>0.88100000000000001</v>
      </c>
      <c r="I384" s="223"/>
      <c r="J384" s="224">
        <f>ROUND(I384*H384,2)</f>
        <v>0</v>
      </c>
      <c r="K384" s="220" t="s">
        <v>154</v>
      </c>
      <c r="L384" s="225"/>
      <c r="M384" s="226" t="s">
        <v>1</v>
      </c>
      <c r="N384" s="227" t="s">
        <v>42</v>
      </c>
      <c r="O384" s="77"/>
      <c r="P384" s="190">
        <f>O384*H384</f>
        <v>0</v>
      </c>
      <c r="Q384" s="190">
        <v>0.0010499999999999999</v>
      </c>
      <c r="R384" s="190">
        <f>Q384*H384</f>
        <v>0.00092504999999999996</v>
      </c>
      <c r="S384" s="190">
        <v>0</v>
      </c>
      <c r="T384" s="191">
        <f>S384*H384</f>
        <v>0</v>
      </c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R384" s="192" t="s">
        <v>328</v>
      </c>
      <c r="AT384" s="192" t="s">
        <v>343</v>
      </c>
      <c r="AU384" s="192" t="s">
        <v>84</v>
      </c>
      <c r="AY384" s="19" t="s">
        <v>148</v>
      </c>
      <c r="BE384" s="193">
        <f>IF(N384="základní",J384,0)</f>
        <v>0</v>
      </c>
      <c r="BF384" s="193">
        <f>IF(N384="snížená",J384,0)</f>
        <v>0</v>
      </c>
      <c r="BG384" s="193">
        <f>IF(N384="zákl. přenesená",J384,0)</f>
        <v>0</v>
      </c>
      <c r="BH384" s="193">
        <f>IF(N384="sníž. přenesená",J384,0)</f>
        <v>0</v>
      </c>
      <c r="BI384" s="193">
        <f>IF(N384="nulová",J384,0)</f>
        <v>0</v>
      </c>
      <c r="BJ384" s="19" t="s">
        <v>82</v>
      </c>
      <c r="BK384" s="193">
        <f>ROUND(I384*H384,2)</f>
        <v>0</v>
      </c>
      <c r="BL384" s="19" t="s">
        <v>233</v>
      </c>
      <c r="BM384" s="192" t="s">
        <v>634</v>
      </c>
    </row>
    <row r="385" s="13" customFormat="1">
      <c r="A385" s="13"/>
      <c r="B385" s="194"/>
      <c r="C385" s="13"/>
      <c r="D385" s="195" t="s">
        <v>157</v>
      </c>
      <c r="E385" s="196" t="s">
        <v>1</v>
      </c>
      <c r="F385" s="197" t="s">
        <v>635</v>
      </c>
      <c r="G385" s="13"/>
      <c r="H385" s="198">
        <v>0.83899999999999997</v>
      </c>
      <c r="I385" s="199"/>
      <c r="J385" s="13"/>
      <c r="K385" s="13"/>
      <c r="L385" s="194"/>
      <c r="M385" s="200"/>
      <c r="N385" s="201"/>
      <c r="O385" s="201"/>
      <c r="P385" s="201"/>
      <c r="Q385" s="201"/>
      <c r="R385" s="201"/>
      <c r="S385" s="201"/>
      <c r="T385" s="202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196" t="s">
        <v>157</v>
      </c>
      <c r="AU385" s="196" t="s">
        <v>84</v>
      </c>
      <c r="AV385" s="13" t="s">
        <v>84</v>
      </c>
      <c r="AW385" s="13" t="s">
        <v>34</v>
      </c>
      <c r="AX385" s="13" t="s">
        <v>82</v>
      </c>
      <c r="AY385" s="196" t="s">
        <v>148</v>
      </c>
    </row>
    <row r="386" s="13" customFormat="1">
      <c r="A386" s="13"/>
      <c r="B386" s="194"/>
      <c r="C386" s="13"/>
      <c r="D386" s="195" t="s">
        <v>157</v>
      </c>
      <c r="E386" s="13"/>
      <c r="F386" s="197" t="s">
        <v>636</v>
      </c>
      <c r="G386" s="13"/>
      <c r="H386" s="198">
        <v>0.88100000000000001</v>
      </c>
      <c r="I386" s="199"/>
      <c r="J386" s="13"/>
      <c r="K386" s="13"/>
      <c r="L386" s="194"/>
      <c r="M386" s="200"/>
      <c r="N386" s="201"/>
      <c r="O386" s="201"/>
      <c r="P386" s="201"/>
      <c r="Q386" s="201"/>
      <c r="R386" s="201"/>
      <c r="S386" s="201"/>
      <c r="T386" s="202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196" t="s">
        <v>157</v>
      </c>
      <c r="AU386" s="196" t="s">
        <v>84</v>
      </c>
      <c r="AV386" s="13" t="s">
        <v>84</v>
      </c>
      <c r="AW386" s="13" t="s">
        <v>3</v>
      </c>
      <c r="AX386" s="13" t="s">
        <v>82</v>
      </c>
      <c r="AY386" s="196" t="s">
        <v>148</v>
      </c>
    </row>
    <row r="387" s="2" customFormat="1" ht="24.15" customHeight="1">
      <c r="A387" s="38"/>
      <c r="B387" s="146"/>
      <c r="C387" s="181" t="s">
        <v>637</v>
      </c>
      <c r="D387" s="181" t="s">
        <v>150</v>
      </c>
      <c r="E387" s="182" t="s">
        <v>638</v>
      </c>
      <c r="F387" s="183" t="s">
        <v>639</v>
      </c>
      <c r="G387" s="184" t="s">
        <v>153</v>
      </c>
      <c r="H387" s="185">
        <v>11.057</v>
      </c>
      <c r="I387" s="186"/>
      <c r="J387" s="187">
        <f>ROUND(I387*H387,2)</f>
        <v>0</v>
      </c>
      <c r="K387" s="183" t="s">
        <v>154</v>
      </c>
      <c r="L387" s="39"/>
      <c r="M387" s="188" t="s">
        <v>1</v>
      </c>
      <c r="N387" s="189" t="s">
        <v>42</v>
      </c>
      <c r="O387" s="77"/>
      <c r="P387" s="190">
        <f>O387*H387</f>
        <v>0</v>
      </c>
      <c r="Q387" s="190">
        <v>0.0060000000000000001</v>
      </c>
      <c r="R387" s="190">
        <f>Q387*H387</f>
        <v>0.066341999999999998</v>
      </c>
      <c r="S387" s="190">
        <v>0</v>
      </c>
      <c r="T387" s="191">
        <f>S387*H387</f>
        <v>0</v>
      </c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R387" s="192" t="s">
        <v>233</v>
      </c>
      <c r="AT387" s="192" t="s">
        <v>150</v>
      </c>
      <c r="AU387" s="192" t="s">
        <v>84</v>
      </c>
      <c r="AY387" s="19" t="s">
        <v>148</v>
      </c>
      <c r="BE387" s="193">
        <f>IF(N387="základní",J387,0)</f>
        <v>0</v>
      </c>
      <c r="BF387" s="193">
        <f>IF(N387="snížená",J387,0)</f>
        <v>0</v>
      </c>
      <c r="BG387" s="193">
        <f>IF(N387="zákl. přenesená",J387,0)</f>
        <v>0</v>
      </c>
      <c r="BH387" s="193">
        <f>IF(N387="sníž. přenesená",J387,0)</f>
        <v>0</v>
      </c>
      <c r="BI387" s="193">
        <f>IF(N387="nulová",J387,0)</f>
        <v>0</v>
      </c>
      <c r="BJ387" s="19" t="s">
        <v>82</v>
      </c>
      <c r="BK387" s="193">
        <f>ROUND(I387*H387,2)</f>
        <v>0</v>
      </c>
      <c r="BL387" s="19" t="s">
        <v>233</v>
      </c>
      <c r="BM387" s="192" t="s">
        <v>640</v>
      </c>
    </row>
    <row r="388" s="13" customFormat="1">
      <c r="A388" s="13"/>
      <c r="B388" s="194"/>
      <c r="C388" s="13"/>
      <c r="D388" s="195" t="s">
        <v>157</v>
      </c>
      <c r="E388" s="196" t="s">
        <v>1</v>
      </c>
      <c r="F388" s="197" t="s">
        <v>641</v>
      </c>
      <c r="G388" s="13"/>
      <c r="H388" s="198">
        <v>10.651999999999999</v>
      </c>
      <c r="I388" s="199"/>
      <c r="J388" s="13"/>
      <c r="K388" s="13"/>
      <c r="L388" s="194"/>
      <c r="M388" s="200"/>
      <c r="N388" s="201"/>
      <c r="O388" s="201"/>
      <c r="P388" s="201"/>
      <c r="Q388" s="201"/>
      <c r="R388" s="201"/>
      <c r="S388" s="201"/>
      <c r="T388" s="202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196" t="s">
        <v>157</v>
      </c>
      <c r="AU388" s="196" t="s">
        <v>84</v>
      </c>
      <c r="AV388" s="13" t="s">
        <v>84</v>
      </c>
      <c r="AW388" s="13" t="s">
        <v>34</v>
      </c>
      <c r="AX388" s="13" t="s">
        <v>77</v>
      </c>
      <c r="AY388" s="196" t="s">
        <v>148</v>
      </c>
    </row>
    <row r="389" s="13" customFormat="1">
      <c r="A389" s="13"/>
      <c r="B389" s="194"/>
      <c r="C389" s="13"/>
      <c r="D389" s="195" t="s">
        <v>157</v>
      </c>
      <c r="E389" s="196" t="s">
        <v>1</v>
      </c>
      <c r="F389" s="197" t="s">
        <v>642</v>
      </c>
      <c r="G389" s="13"/>
      <c r="H389" s="198">
        <v>0.40500000000000003</v>
      </c>
      <c r="I389" s="199"/>
      <c r="J389" s="13"/>
      <c r="K389" s="13"/>
      <c r="L389" s="194"/>
      <c r="M389" s="200"/>
      <c r="N389" s="201"/>
      <c r="O389" s="201"/>
      <c r="P389" s="201"/>
      <c r="Q389" s="201"/>
      <c r="R389" s="201"/>
      <c r="S389" s="201"/>
      <c r="T389" s="202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196" t="s">
        <v>157</v>
      </c>
      <c r="AU389" s="196" t="s">
        <v>84</v>
      </c>
      <c r="AV389" s="13" t="s">
        <v>84</v>
      </c>
      <c r="AW389" s="13" t="s">
        <v>34</v>
      </c>
      <c r="AX389" s="13" t="s">
        <v>77</v>
      </c>
      <c r="AY389" s="196" t="s">
        <v>148</v>
      </c>
    </row>
    <row r="390" s="15" customFormat="1">
      <c r="A390" s="15"/>
      <c r="B390" s="210"/>
      <c r="C390" s="15"/>
      <c r="D390" s="195" t="s">
        <v>157</v>
      </c>
      <c r="E390" s="211" t="s">
        <v>1</v>
      </c>
      <c r="F390" s="212" t="s">
        <v>186</v>
      </c>
      <c r="G390" s="15"/>
      <c r="H390" s="213">
        <v>11.057</v>
      </c>
      <c r="I390" s="214"/>
      <c r="J390" s="15"/>
      <c r="K390" s="15"/>
      <c r="L390" s="210"/>
      <c r="M390" s="215"/>
      <c r="N390" s="216"/>
      <c r="O390" s="216"/>
      <c r="P390" s="216"/>
      <c r="Q390" s="216"/>
      <c r="R390" s="216"/>
      <c r="S390" s="216"/>
      <c r="T390" s="217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T390" s="211" t="s">
        <v>157</v>
      </c>
      <c r="AU390" s="211" t="s">
        <v>84</v>
      </c>
      <c r="AV390" s="15" t="s">
        <v>155</v>
      </c>
      <c r="AW390" s="15" t="s">
        <v>34</v>
      </c>
      <c r="AX390" s="15" t="s">
        <v>82</v>
      </c>
      <c r="AY390" s="211" t="s">
        <v>148</v>
      </c>
    </row>
    <row r="391" s="2" customFormat="1" ht="24.15" customHeight="1">
      <c r="A391" s="38"/>
      <c r="B391" s="146"/>
      <c r="C391" s="218" t="s">
        <v>643</v>
      </c>
      <c r="D391" s="218" t="s">
        <v>343</v>
      </c>
      <c r="E391" s="219" t="s">
        <v>644</v>
      </c>
      <c r="F391" s="220" t="s">
        <v>645</v>
      </c>
      <c r="G391" s="221" t="s">
        <v>153</v>
      </c>
      <c r="H391" s="222">
        <v>11.609999999999999</v>
      </c>
      <c r="I391" s="223"/>
      <c r="J391" s="224">
        <f>ROUND(I391*H391,2)</f>
        <v>0</v>
      </c>
      <c r="K391" s="220" t="s">
        <v>154</v>
      </c>
      <c r="L391" s="225"/>
      <c r="M391" s="226" t="s">
        <v>1</v>
      </c>
      <c r="N391" s="227" t="s">
        <v>42</v>
      </c>
      <c r="O391" s="77"/>
      <c r="P391" s="190">
        <f>O391*H391</f>
        <v>0</v>
      </c>
      <c r="Q391" s="190">
        <v>0.0030000000000000001</v>
      </c>
      <c r="R391" s="190">
        <f>Q391*H391</f>
        <v>0.03483</v>
      </c>
      <c r="S391" s="190">
        <v>0</v>
      </c>
      <c r="T391" s="191">
        <f>S391*H391</f>
        <v>0</v>
      </c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R391" s="192" t="s">
        <v>328</v>
      </c>
      <c r="AT391" s="192" t="s">
        <v>343</v>
      </c>
      <c r="AU391" s="192" t="s">
        <v>84</v>
      </c>
      <c r="AY391" s="19" t="s">
        <v>148</v>
      </c>
      <c r="BE391" s="193">
        <f>IF(N391="základní",J391,0)</f>
        <v>0</v>
      </c>
      <c r="BF391" s="193">
        <f>IF(N391="snížená",J391,0)</f>
        <v>0</v>
      </c>
      <c r="BG391" s="193">
        <f>IF(N391="zákl. přenesená",J391,0)</f>
        <v>0</v>
      </c>
      <c r="BH391" s="193">
        <f>IF(N391="sníž. přenesená",J391,0)</f>
        <v>0</v>
      </c>
      <c r="BI391" s="193">
        <f>IF(N391="nulová",J391,0)</f>
        <v>0</v>
      </c>
      <c r="BJ391" s="19" t="s">
        <v>82</v>
      </c>
      <c r="BK391" s="193">
        <f>ROUND(I391*H391,2)</f>
        <v>0</v>
      </c>
      <c r="BL391" s="19" t="s">
        <v>233</v>
      </c>
      <c r="BM391" s="192" t="s">
        <v>646</v>
      </c>
    </row>
    <row r="392" s="13" customFormat="1">
      <c r="A392" s="13"/>
      <c r="B392" s="194"/>
      <c r="C392" s="13"/>
      <c r="D392" s="195" t="s">
        <v>157</v>
      </c>
      <c r="E392" s="13"/>
      <c r="F392" s="197" t="s">
        <v>647</v>
      </c>
      <c r="G392" s="13"/>
      <c r="H392" s="198">
        <v>11.609999999999999</v>
      </c>
      <c r="I392" s="199"/>
      <c r="J392" s="13"/>
      <c r="K392" s="13"/>
      <c r="L392" s="194"/>
      <c r="M392" s="200"/>
      <c r="N392" s="201"/>
      <c r="O392" s="201"/>
      <c r="P392" s="201"/>
      <c r="Q392" s="201"/>
      <c r="R392" s="201"/>
      <c r="S392" s="201"/>
      <c r="T392" s="202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196" t="s">
        <v>157</v>
      </c>
      <c r="AU392" s="196" t="s">
        <v>84</v>
      </c>
      <c r="AV392" s="13" t="s">
        <v>84</v>
      </c>
      <c r="AW392" s="13" t="s">
        <v>3</v>
      </c>
      <c r="AX392" s="13" t="s">
        <v>82</v>
      </c>
      <c r="AY392" s="196" t="s">
        <v>148</v>
      </c>
    </row>
    <row r="393" s="2" customFormat="1" ht="24.15" customHeight="1">
      <c r="A393" s="38"/>
      <c r="B393" s="146"/>
      <c r="C393" s="181" t="s">
        <v>648</v>
      </c>
      <c r="D393" s="181" t="s">
        <v>150</v>
      </c>
      <c r="E393" s="182" t="s">
        <v>649</v>
      </c>
      <c r="F393" s="183" t="s">
        <v>650</v>
      </c>
      <c r="G393" s="184" t="s">
        <v>153</v>
      </c>
      <c r="H393" s="185">
        <v>7.9059999999999997</v>
      </c>
      <c r="I393" s="186"/>
      <c r="J393" s="187">
        <f>ROUND(I393*H393,2)</f>
        <v>0</v>
      </c>
      <c r="K393" s="183" t="s">
        <v>154</v>
      </c>
      <c r="L393" s="39"/>
      <c r="M393" s="188" t="s">
        <v>1</v>
      </c>
      <c r="N393" s="189" t="s">
        <v>42</v>
      </c>
      <c r="O393" s="77"/>
      <c r="P393" s="190">
        <f>O393*H393</f>
        <v>0</v>
      </c>
      <c r="Q393" s="190">
        <v>0</v>
      </c>
      <c r="R393" s="190">
        <f>Q393*H393</f>
        <v>0</v>
      </c>
      <c r="S393" s="190">
        <v>0</v>
      </c>
      <c r="T393" s="191">
        <f>S393*H393</f>
        <v>0</v>
      </c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R393" s="192" t="s">
        <v>233</v>
      </c>
      <c r="AT393" s="192" t="s">
        <v>150</v>
      </c>
      <c r="AU393" s="192" t="s">
        <v>84</v>
      </c>
      <c r="AY393" s="19" t="s">
        <v>148</v>
      </c>
      <c r="BE393" s="193">
        <f>IF(N393="základní",J393,0)</f>
        <v>0</v>
      </c>
      <c r="BF393" s="193">
        <f>IF(N393="snížená",J393,0)</f>
        <v>0</v>
      </c>
      <c r="BG393" s="193">
        <f>IF(N393="zákl. přenesená",J393,0)</f>
        <v>0</v>
      </c>
      <c r="BH393" s="193">
        <f>IF(N393="sníž. přenesená",J393,0)</f>
        <v>0</v>
      </c>
      <c r="BI393" s="193">
        <f>IF(N393="nulová",J393,0)</f>
        <v>0</v>
      </c>
      <c r="BJ393" s="19" t="s">
        <v>82</v>
      </c>
      <c r="BK393" s="193">
        <f>ROUND(I393*H393,2)</f>
        <v>0</v>
      </c>
      <c r="BL393" s="19" t="s">
        <v>233</v>
      </c>
      <c r="BM393" s="192" t="s">
        <v>651</v>
      </c>
    </row>
    <row r="394" s="13" customFormat="1">
      <c r="A394" s="13"/>
      <c r="B394" s="194"/>
      <c r="C394" s="13"/>
      <c r="D394" s="195" t="s">
        <v>157</v>
      </c>
      <c r="E394" s="196" t="s">
        <v>1</v>
      </c>
      <c r="F394" s="197" t="s">
        <v>563</v>
      </c>
      <c r="G394" s="13"/>
      <c r="H394" s="198">
        <v>7.9059999999999997</v>
      </c>
      <c r="I394" s="199"/>
      <c r="J394" s="13"/>
      <c r="K394" s="13"/>
      <c r="L394" s="194"/>
      <c r="M394" s="200"/>
      <c r="N394" s="201"/>
      <c r="O394" s="201"/>
      <c r="P394" s="201"/>
      <c r="Q394" s="201"/>
      <c r="R394" s="201"/>
      <c r="S394" s="201"/>
      <c r="T394" s="202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196" t="s">
        <v>157</v>
      </c>
      <c r="AU394" s="196" t="s">
        <v>84</v>
      </c>
      <c r="AV394" s="13" t="s">
        <v>84</v>
      </c>
      <c r="AW394" s="13" t="s">
        <v>34</v>
      </c>
      <c r="AX394" s="13" t="s">
        <v>82</v>
      </c>
      <c r="AY394" s="196" t="s">
        <v>148</v>
      </c>
    </row>
    <row r="395" s="2" customFormat="1" ht="16.5" customHeight="1">
      <c r="A395" s="38"/>
      <c r="B395" s="146"/>
      <c r="C395" s="218" t="s">
        <v>652</v>
      </c>
      <c r="D395" s="218" t="s">
        <v>343</v>
      </c>
      <c r="E395" s="219" t="s">
        <v>653</v>
      </c>
      <c r="F395" s="220" t="s">
        <v>654</v>
      </c>
      <c r="G395" s="221" t="s">
        <v>171</v>
      </c>
      <c r="H395" s="222">
        <v>1.2330000000000001</v>
      </c>
      <c r="I395" s="223"/>
      <c r="J395" s="224">
        <f>ROUND(I395*H395,2)</f>
        <v>0</v>
      </c>
      <c r="K395" s="220" t="s">
        <v>154</v>
      </c>
      <c r="L395" s="225"/>
      <c r="M395" s="226" t="s">
        <v>1</v>
      </c>
      <c r="N395" s="227" t="s">
        <v>42</v>
      </c>
      <c r="O395" s="77"/>
      <c r="P395" s="190">
        <f>O395*H395</f>
        <v>0</v>
      </c>
      <c r="Q395" s="190">
        <v>0.025000000000000001</v>
      </c>
      <c r="R395" s="190">
        <f>Q395*H395</f>
        <v>0.030825000000000005</v>
      </c>
      <c r="S395" s="190">
        <v>0</v>
      </c>
      <c r="T395" s="191">
        <f>S395*H395</f>
        <v>0</v>
      </c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R395" s="192" t="s">
        <v>328</v>
      </c>
      <c r="AT395" s="192" t="s">
        <v>343</v>
      </c>
      <c r="AU395" s="192" t="s">
        <v>84</v>
      </c>
      <c r="AY395" s="19" t="s">
        <v>148</v>
      </c>
      <c r="BE395" s="193">
        <f>IF(N395="základní",J395,0)</f>
        <v>0</v>
      </c>
      <c r="BF395" s="193">
        <f>IF(N395="snížená",J395,0)</f>
        <v>0</v>
      </c>
      <c r="BG395" s="193">
        <f>IF(N395="zákl. přenesená",J395,0)</f>
        <v>0</v>
      </c>
      <c r="BH395" s="193">
        <f>IF(N395="sníž. přenesená",J395,0)</f>
        <v>0</v>
      </c>
      <c r="BI395" s="193">
        <f>IF(N395="nulová",J395,0)</f>
        <v>0</v>
      </c>
      <c r="BJ395" s="19" t="s">
        <v>82</v>
      </c>
      <c r="BK395" s="193">
        <f>ROUND(I395*H395,2)</f>
        <v>0</v>
      </c>
      <c r="BL395" s="19" t="s">
        <v>233</v>
      </c>
      <c r="BM395" s="192" t="s">
        <v>655</v>
      </c>
    </row>
    <row r="396" s="13" customFormat="1">
      <c r="A396" s="13"/>
      <c r="B396" s="194"/>
      <c r="C396" s="13"/>
      <c r="D396" s="195" t="s">
        <v>157</v>
      </c>
      <c r="E396" s="196" t="s">
        <v>1</v>
      </c>
      <c r="F396" s="197" t="s">
        <v>656</v>
      </c>
      <c r="G396" s="13"/>
      <c r="H396" s="198">
        <v>1.2330000000000001</v>
      </c>
      <c r="I396" s="199"/>
      <c r="J396" s="13"/>
      <c r="K396" s="13"/>
      <c r="L396" s="194"/>
      <c r="M396" s="200"/>
      <c r="N396" s="201"/>
      <c r="O396" s="201"/>
      <c r="P396" s="201"/>
      <c r="Q396" s="201"/>
      <c r="R396" s="201"/>
      <c r="S396" s="201"/>
      <c r="T396" s="202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196" t="s">
        <v>157</v>
      </c>
      <c r="AU396" s="196" t="s">
        <v>84</v>
      </c>
      <c r="AV396" s="13" t="s">
        <v>84</v>
      </c>
      <c r="AW396" s="13" t="s">
        <v>34</v>
      </c>
      <c r="AX396" s="13" t="s">
        <v>82</v>
      </c>
      <c r="AY396" s="196" t="s">
        <v>148</v>
      </c>
    </row>
    <row r="397" s="2" customFormat="1" ht="24.15" customHeight="1">
      <c r="A397" s="38"/>
      <c r="B397" s="146"/>
      <c r="C397" s="181" t="s">
        <v>657</v>
      </c>
      <c r="D397" s="181" t="s">
        <v>150</v>
      </c>
      <c r="E397" s="182" t="s">
        <v>658</v>
      </c>
      <c r="F397" s="183" t="s">
        <v>659</v>
      </c>
      <c r="G397" s="184" t="s">
        <v>579</v>
      </c>
      <c r="H397" s="228"/>
      <c r="I397" s="186"/>
      <c r="J397" s="187">
        <f>ROUND(I397*H397,2)</f>
        <v>0</v>
      </c>
      <c r="K397" s="183" t="s">
        <v>154</v>
      </c>
      <c r="L397" s="39"/>
      <c r="M397" s="188" t="s">
        <v>1</v>
      </c>
      <c r="N397" s="189" t="s">
        <v>42</v>
      </c>
      <c r="O397" s="77"/>
      <c r="P397" s="190">
        <f>O397*H397</f>
        <v>0</v>
      </c>
      <c r="Q397" s="190">
        <v>0</v>
      </c>
      <c r="R397" s="190">
        <f>Q397*H397</f>
        <v>0</v>
      </c>
      <c r="S397" s="190">
        <v>0</v>
      </c>
      <c r="T397" s="191">
        <f>S397*H397</f>
        <v>0</v>
      </c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R397" s="192" t="s">
        <v>233</v>
      </c>
      <c r="AT397" s="192" t="s">
        <v>150</v>
      </c>
      <c r="AU397" s="192" t="s">
        <v>84</v>
      </c>
      <c r="AY397" s="19" t="s">
        <v>148</v>
      </c>
      <c r="BE397" s="193">
        <f>IF(N397="základní",J397,0)</f>
        <v>0</v>
      </c>
      <c r="BF397" s="193">
        <f>IF(N397="snížená",J397,0)</f>
        <v>0</v>
      </c>
      <c r="BG397" s="193">
        <f>IF(N397="zákl. přenesená",J397,0)</f>
        <v>0</v>
      </c>
      <c r="BH397" s="193">
        <f>IF(N397="sníž. přenesená",J397,0)</f>
        <v>0</v>
      </c>
      <c r="BI397" s="193">
        <f>IF(N397="nulová",J397,0)</f>
        <v>0</v>
      </c>
      <c r="BJ397" s="19" t="s">
        <v>82</v>
      </c>
      <c r="BK397" s="193">
        <f>ROUND(I397*H397,2)</f>
        <v>0</v>
      </c>
      <c r="BL397" s="19" t="s">
        <v>233</v>
      </c>
      <c r="BM397" s="192" t="s">
        <v>660</v>
      </c>
    </row>
    <row r="398" s="12" customFormat="1" ht="22.8" customHeight="1">
      <c r="A398" s="12"/>
      <c r="B398" s="168"/>
      <c r="C398" s="12"/>
      <c r="D398" s="169" t="s">
        <v>76</v>
      </c>
      <c r="E398" s="179" t="s">
        <v>661</v>
      </c>
      <c r="F398" s="179" t="s">
        <v>662</v>
      </c>
      <c r="G398" s="12"/>
      <c r="H398" s="12"/>
      <c r="I398" s="171"/>
      <c r="J398" s="180">
        <f>BK398</f>
        <v>0</v>
      </c>
      <c r="K398" s="12"/>
      <c r="L398" s="168"/>
      <c r="M398" s="173"/>
      <c r="N398" s="174"/>
      <c r="O398" s="174"/>
      <c r="P398" s="175">
        <f>SUM(P399:P403)</f>
        <v>0</v>
      </c>
      <c r="Q398" s="174"/>
      <c r="R398" s="175">
        <f>SUM(R399:R403)</f>
        <v>0.030499999999999999</v>
      </c>
      <c r="S398" s="174"/>
      <c r="T398" s="176">
        <f>SUM(T399:T403)</f>
        <v>0</v>
      </c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R398" s="169" t="s">
        <v>84</v>
      </c>
      <c r="AT398" s="177" t="s">
        <v>76</v>
      </c>
      <c r="AU398" s="177" t="s">
        <v>82</v>
      </c>
      <c r="AY398" s="169" t="s">
        <v>148</v>
      </c>
      <c r="BK398" s="178">
        <f>SUM(BK399:BK403)</f>
        <v>0</v>
      </c>
    </row>
    <row r="399" s="2" customFormat="1" ht="24.15" customHeight="1">
      <c r="A399" s="38"/>
      <c r="B399" s="146"/>
      <c r="C399" s="181" t="s">
        <v>663</v>
      </c>
      <c r="D399" s="181" t="s">
        <v>150</v>
      </c>
      <c r="E399" s="182" t="s">
        <v>664</v>
      </c>
      <c r="F399" s="183" t="s">
        <v>665</v>
      </c>
      <c r="G399" s="184" t="s">
        <v>369</v>
      </c>
      <c r="H399" s="185">
        <v>50</v>
      </c>
      <c r="I399" s="186"/>
      <c r="J399" s="187">
        <f>ROUND(I399*H399,2)</f>
        <v>0</v>
      </c>
      <c r="K399" s="183" t="s">
        <v>154</v>
      </c>
      <c r="L399" s="39"/>
      <c r="M399" s="188" t="s">
        <v>1</v>
      </c>
      <c r="N399" s="189" t="s">
        <v>42</v>
      </c>
      <c r="O399" s="77"/>
      <c r="P399" s="190">
        <f>O399*H399</f>
        <v>0</v>
      </c>
      <c r="Q399" s="190">
        <v>0.00060999999999999997</v>
      </c>
      <c r="R399" s="190">
        <f>Q399*H399</f>
        <v>0.030499999999999999</v>
      </c>
      <c r="S399" s="190">
        <v>0</v>
      </c>
      <c r="T399" s="191">
        <f>S399*H399</f>
        <v>0</v>
      </c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R399" s="192" t="s">
        <v>233</v>
      </c>
      <c r="AT399" s="192" t="s">
        <v>150</v>
      </c>
      <c r="AU399" s="192" t="s">
        <v>84</v>
      </c>
      <c r="AY399" s="19" t="s">
        <v>148</v>
      </c>
      <c r="BE399" s="193">
        <f>IF(N399="základní",J399,0)</f>
        <v>0</v>
      </c>
      <c r="BF399" s="193">
        <f>IF(N399="snížená",J399,0)</f>
        <v>0</v>
      </c>
      <c r="BG399" s="193">
        <f>IF(N399="zákl. přenesená",J399,0)</f>
        <v>0</v>
      </c>
      <c r="BH399" s="193">
        <f>IF(N399="sníž. přenesená",J399,0)</f>
        <v>0</v>
      </c>
      <c r="BI399" s="193">
        <f>IF(N399="nulová",J399,0)</f>
        <v>0</v>
      </c>
      <c r="BJ399" s="19" t="s">
        <v>82</v>
      </c>
      <c r="BK399" s="193">
        <f>ROUND(I399*H399,2)</f>
        <v>0</v>
      </c>
      <c r="BL399" s="19" t="s">
        <v>233</v>
      </c>
      <c r="BM399" s="192" t="s">
        <v>666</v>
      </c>
    </row>
    <row r="400" s="2" customFormat="1" ht="24.15" customHeight="1">
      <c r="A400" s="38"/>
      <c r="B400" s="146"/>
      <c r="C400" s="181" t="s">
        <v>667</v>
      </c>
      <c r="D400" s="181" t="s">
        <v>150</v>
      </c>
      <c r="E400" s="182" t="s">
        <v>668</v>
      </c>
      <c r="F400" s="183" t="s">
        <v>669</v>
      </c>
      <c r="G400" s="184" t="s">
        <v>295</v>
      </c>
      <c r="H400" s="185">
        <v>1</v>
      </c>
      <c r="I400" s="186"/>
      <c r="J400" s="187">
        <f>ROUND(I400*H400,2)</f>
        <v>0</v>
      </c>
      <c r="K400" s="183" t="s">
        <v>1</v>
      </c>
      <c r="L400" s="39"/>
      <c r="M400" s="188" t="s">
        <v>1</v>
      </c>
      <c r="N400" s="189" t="s">
        <v>42</v>
      </c>
      <c r="O400" s="77"/>
      <c r="P400" s="190">
        <f>O400*H400</f>
        <v>0</v>
      </c>
      <c r="Q400" s="190">
        <v>0</v>
      </c>
      <c r="R400" s="190">
        <f>Q400*H400</f>
        <v>0</v>
      </c>
      <c r="S400" s="190">
        <v>0</v>
      </c>
      <c r="T400" s="191">
        <f>S400*H400</f>
        <v>0</v>
      </c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R400" s="192" t="s">
        <v>233</v>
      </c>
      <c r="AT400" s="192" t="s">
        <v>150</v>
      </c>
      <c r="AU400" s="192" t="s">
        <v>84</v>
      </c>
      <c r="AY400" s="19" t="s">
        <v>148</v>
      </c>
      <c r="BE400" s="193">
        <f>IF(N400="základní",J400,0)</f>
        <v>0</v>
      </c>
      <c r="BF400" s="193">
        <f>IF(N400="snížená",J400,0)</f>
        <v>0</v>
      </c>
      <c r="BG400" s="193">
        <f>IF(N400="zákl. přenesená",J400,0)</f>
        <v>0</v>
      </c>
      <c r="BH400" s="193">
        <f>IF(N400="sníž. přenesená",J400,0)</f>
        <v>0</v>
      </c>
      <c r="BI400" s="193">
        <f>IF(N400="nulová",J400,0)</f>
        <v>0</v>
      </c>
      <c r="BJ400" s="19" t="s">
        <v>82</v>
      </c>
      <c r="BK400" s="193">
        <f>ROUND(I400*H400,2)</f>
        <v>0</v>
      </c>
      <c r="BL400" s="19" t="s">
        <v>233</v>
      </c>
      <c r="BM400" s="192" t="s">
        <v>670</v>
      </c>
    </row>
    <row r="401" s="2" customFormat="1" ht="16.5" customHeight="1">
      <c r="A401" s="38"/>
      <c r="B401" s="146"/>
      <c r="C401" s="181" t="s">
        <v>671</v>
      </c>
      <c r="D401" s="181" t="s">
        <v>150</v>
      </c>
      <c r="E401" s="182" t="s">
        <v>672</v>
      </c>
      <c r="F401" s="183" t="s">
        <v>673</v>
      </c>
      <c r="G401" s="184" t="s">
        <v>231</v>
      </c>
      <c r="H401" s="185">
        <v>2</v>
      </c>
      <c r="I401" s="186"/>
      <c r="J401" s="187">
        <f>ROUND(I401*H401,2)</f>
        <v>0</v>
      </c>
      <c r="K401" s="183" t="s">
        <v>1</v>
      </c>
      <c r="L401" s="39"/>
      <c r="M401" s="188" t="s">
        <v>1</v>
      </c>
      <c r="N401" s="189" t="s">
        <v>42</v>
      </c>
      <c r="O401" s="77"/>
      <c r="P401" s="190">
        <f>O401*H401</f>
        <v>0</v>
      </c>
      <c r="Q401" s="190">
        <v>0</v>
      </c>
      <c r="R401" s="190">
        <f>Q401*H401</f>
        <v>0</v>
      </c>
      <c r="S401" s="190">
        <v>0</v>
      </c>
      <c r="T401" s="191">
        <f>S401*H401</f>
        <v>0</v>
      </c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R401" s="192" t="s">
        <v>233</v>
      </c>
      <c r="AT401" s="192" t="s">
        <v>150</v>
      </c>
      <c r="AU401" s="192" t="s">
        <v>84</v>
      </c>
      <c r="AY401" s="19" t="s">
        <v>148</v>
      </c>
      <c r="BE401" s="193">
        <f>IF(N401="základní",J401,0)</f>
        <v>0</v>
      </c>
      <c r="BF401" s="193">
        <f>IF(N401="snížená",J401,0)</f>
        <v>0</v>
      </c>
      <c r="BG401" s="193">
        <f>IF(N401="zákl. přenesená",J401,0)</f>
        <v>0</v>
      </c>
      <c r="BH401" s="193">
        <f>IF(N401="sníž. přenesená",J401,0)</f>
        <v>0</v>
      </c>
      <c r="BI401" s="193">
        <f>IF(N401="nulová",J401,0)</f>
        <v>0</v>
      </c>
      <c r="BJ401" s="19" t="s">
        <v>82</v>
      </c>
      <c r="BK401" s="193">
        <f>ROUND(I401*H401,2)</f>
        <v>0</v>
      </c>
      <c r="BL401" s="19" t="s">
        <v>233</v>
      </c>
      <c r="BM401" s="192" t="s">
        <v>674</v>
      </c>
    </row>
    <row r="402" s="2" customFormat="1" ht="16.5" customHeight="1">
      <c r="A402" s="38"/>
      <c r="B402" s="146"/>
      <c r="C402" s="181" t="s">
        <v>675</v>
      </c>
      <c r="D402" s="181" t="s">
        <v>150</v>
      </c>
      <c r="E402" s="182" t="s">
        <v>676</v>
      </c>
      <c r="F402" s="183" t="s">
        <v>677</v>
      </c>
      <c r="G402" s="184" t="s">
        <v>295</v>
      </c>
      <c r="H402" s="185">
        <v>1</v>
      </c>
      <c r="I402" s="186"/>
      <c r="J402" s="187">
        <f>ROUND(I402*H402,2)</f>
        <v>0</v>
      </c>
      <c r="K402" s="183" t="s">
        <v>1</v>
      </c>
      <c r="L402" s="39"/>
      <c r="M402" s="188" t="s">
        <v>1</v>
      </c>
      <c r="N402" s="189" t="s">
        <v>42</v>
      </c>
      <c r="O402" s="77"/>
      <c r="P402" s="190">
        <f>O402*H402</f>
        <v>0</v>
      </c>
      <c r="Q402" s="190">
        <v>0</v>
      </c>
      <c r="R402" s="190">
        <f>Q402*H402</f>
        <v>0</v>
      </c>
      <c r="S402" s="190">
        <v>0</v>
      </c>
      <c r="T402" s="191">
        <f>S402*H402</f>
        <v>0</v>
      </c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R402" s="192" t="s">
        <v>233</v>
      </c>
      <c r="AT402" s="192" t="s">
        <v>150</v>
      </c>
      <c r="AU402" s="192" t="s">
        <v>84</v>
      </c>
      <c r="AY402" s="19" t="s">
        <v>148</v>
      </c>
      <c r="BE402" s="193">
        <f>IF(N402="základní",J402,0)</f>
        <v>0</v>
      </c>
      <c r="BF402" s="193">
        <f>IF(N402="snížená",J402,0)</f>
        <v>0</v>
      </c>
      <c r="BG402" s="193">
        <f>IF(N402="zákl. přenesená",J402,0)</f>
        <v>0</v>
      </c>
      <c r="BH402" s="193">
        <f>IF(N402="sníž. přenesená",J402,0)</f>
        <v>0</v>
      </c>
      <c r="BI402" s="193">
        <f>IF(N402="nulová",J402,0)</f>
        <v>0</v>
      </c>
      <c r="BJ402" s="19" t="s">
        <v>82</v>
      </c>
      <c r="BK402" s="193">
        <f>ROUND(I402*H402,2)</f>
        <v>0</v>
      </c>
      <c r="BL402" s="19" t="s">
        <v>233</v>
      </c>
      <c r="BM402" s="192" t="s">
        <v>678</v>
      </c>
    </row>
    <row r="403" s="2" customFormat="1" ht="24.15" customHeight="1">
      <c r="A403" s="38"/>
      <c r="B403" s="146"/>
      <c r="C403" s="181" t="s">
        <v>679</v>
      </c>
      <c r="D403" s="181" t="s">
        <v>150</v>
      </c>
      <c r="E403" s="182" t="s">
        <v>680</v>
      </c>
      <c r="F403" s="183" t="s">
        <v>681</v>
      </c>
      <c r="G403" s="184" t="s">
        <v>579</v>
      </c>
      <c r="H403" s="228"/>
      <c r="I403" s="186"/>
      <c r="J403" s="187">
        <f>ROUND(I403*H403,2)</f>
        <v>0</v>
      </c>
      <c r="K403" s="183" t="s">
        <v>154</v>
      </c>
      <c r="L403" s="39"/>
      <c r="M403" s="188" t="s">
        <v>1</v>
      </c>
      <c r="N403" s="189" t="s">
        <v>42</v>
      </c>
      <c r="O403" s="77"/>
      <c r="P403" s="190">
        <f>O403*H403</f>
        <v>0</v>
      </c>
      <c r="Q403" s="190">
        <v>0</v>
      </c>
      <c r="R403" s="190">
        <f>Q403*H403</f>
        <v>0</v>
      </c>
      <c r="S403" s="190">
        <v>0</v>
      </c>
      <c r="T403" s="191">
        <f>S403*H403</f>
        <v>0</v>
      </c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R403" s="192" t="s">
        <v>233</v>
      </c>
      <c r="AT403" s="192" t="s">
        <v>150</v>
      </c>
      <c r="AU403" s="192" t="s">
        <v>84</v>
      </c>
      <c r="AY403" s="19" t="s">
        <v>148</v>
      </c>
      <c r="BE403" s="193">
        <f>IF(N403="základní",J403,0)</f>
        <v>0</v>
      </c>
      <c r="BF403" s="193">
        <f>IF(N403="snížená",J403,0)</f>
        <v>0</v>
      </c>
      <c r="BG403" s="193">
        <f>IF(N403="zákl. přenesená",J403,0)</f>
        <v>0</v>
      </c>
      <c r="BH403" s="193">
        <f>IF(N403="sníž. přenesená",J403,0)</f>
        <v>0</v>
      </c>
      <c r="BI403" s="193">
        <f>IF(N403="nulová",J403,0)</f>
        <v>0</v>
      </c>
      <c r="BJ403" s="19" t="s">
        <v>82</v>
      </c>
      <c r="BK403" s="193">
        <f>ROUND(I403*H403,2)</f>
        <v>0</v>
      </c>
      <c r="BL403" s="19" t="s">
        <v>233</v>
      </c>
      <c r="BM403" s="192" t="s">
        <v>682</v>
      </c>
    </row>
    <row r="404" s="12" customFormat="1" ht="22.8" customHeight="1">
      <c r="A404" s="12"/>
      <c r="B404" s="168"/>
      <c r="C404" s="12"/>
      <c r="D404" s="169" t="s">
        <v>76</v>
      </c>
      <c r="E404" s="179" t="s">
        <v>683</v>
      </c>
      <c r="F404" s="179" t="s">
        <v>684</v>
      </c>
      <c r="G404" s="12"/>
      <c r="H404" s="12"/>
      <c r="I404" s="171"/>
      <c r="J404" s="180">
        <f>BK404</f>
        <v>0</v>
      </c>
      <c r="K404" s="12"/>
      <c r="L404" s="168"/>
      <c r="M404" s="173"/>
      <c r="N404" s="174"/>
      <c r="O404" s="174"/>
      <c r="P404" s="175">
        <f>SUM(P405:P406)</f>
        <v>0</v>
      </c>
      <c r="Q404" s="174"/>
      <c r="R404" s="175">
        <f>SUM(R405:R406)</f>
        <v>0.04512</v>
      </c>
      <c r="S404" s="174"/>
      <c r="T404" s="176">
        <f>SUM(T405:T406)</f>
        <v>0</v>
      </c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R404" s="169" t="s">
        <v>84</v>
      </c>
      <c r="AT404" s="177" t="s">
        <v>76</v>
      </c>
      <c r="AU404" s="177" t="s">
        <v>82</v>
      </c>
      <c r="AY404" s="169" t="s">
        <v>148</v>
      </c>
      <c r="BK404" s="178">
        <f>SUM(BK405:BK406)</f>
        <v>0</v>
      </c>
    </row>
    <row r="405" s="2" customFormat="1" ht="37.8" customHeight="1">
      <c r="A405" s="38"/>
      <c r="B405" s="146"/>
      <c r="C405" s="181" t="s">
        <v>685</v>
      </c>
      <c r="D405" s="181" t="s">
        <v>150</v>
      </c>
      <c r="E405" s="182" t="s">
        <v>686</v>
      </c>
      <c r="F405" s="183" t="s">
        <v>687</v>
      </c>
      <c r="G405" s="184" t="s">
        <v>231</v>
      </c>
      <c r="H405" s="185">
        <v>2</v>
      </c>
      <c r="I405" s="186"/>
      <c r="J405" s="187">
        <f>ROUND(I405*H405,2)</f>
        <v>0</v>
      </c>
      <c r="K405" s="183" t="s">
        <v>154</v>
      </c>
      <c r="L405" s="39"/>
      <c r="M405" s="188" t="s">
        <v>1</v>
      </c>
      <c r="N405" s="189" t="s">
        <v>42</v>
      </c>
      <c r="O405" s="77"/>
      <c r="P405" s="190">
        <f>O405*H405</f>
        <v>0</v>
      </c>
      <c r="Q405" s="190">
        <v>0.02256</v>
      </c>
      <c r="R405" s="190">
        <f>Q405*H405</f>
        <v>0.04512</v>
      </c>
      <c r="S405" s="190">
        <v>0</v>
      </c>
      <c r="T405" s="191">
        <f>S405*H405</f>
        <v>0</v>
      </c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R405" s="192" t="s">
        <v>233</v>
      </c>
      <c r="AT405" s="192" t="s">
        <v>150</v>
      </c>
      <c r="AU405" s="192" t="s">
        <v>84</v>
      </c>
      <c r="AY405" s="19" t="s">
        <v>148</v>
      </c>
      <c r="BE405" s="193">
        <f>IF(N405="základní",J405,0)</f>
        <v>0</v>
      </c>
      <c r="BF405" s="193">
        <f>IF(N405="snížená",J405,0)</f>
        <v>0</v>
      </c>
      <c r="BG405" s="193">
        <f>IF(N405="zákl. přenesená",J405,0)</f>
        <v>0</v>
      </c>
      <c r="BH405" s="193">
        <f>IF(N405="sníž. přenesená",J405,0)</f>
        <v>0</v>
      </c>
      <c r="BI405" s="193">
        <f>IF(N405="nulová",J405,0)</f>
        <v>0</v>
      </c>
      <c r="BJ405" s="19" t="s">
        <v>82</v>
      </c>
      <c r="BK405" s="193">
        <f>ROUND(I405*H405,2)</f>
        <v>0</v>
      </c>
      <c r="BL405" s="19" t="s">
        <v>233</v>
      </c>
      <c r="BM405" s="192" t="s">
        <v>688</v>
      </c>
    </row>
    <row r="406" s="2" customFormat="1" ht="24.15" customHeight="1">
      <c r="A406" s="38"/>
      <c r="B406" s="146"/>
      <c r="C406" s="181" t="s">
        <v>689</v>
      </c>
      <c r="D406" s="181" t="s">
        <v>150</v>
      </c>
      <c r="E406" s="182" t="s">
        <v>690</v>
      </c>
      <c r="F406" s="183" t="s">
        <v>691</v>
      </c>
      <c r="G406" s="184" t="s">
        <v>579</v>
      </c>
      <c r="H406" s="228"/>
      <c r="I406" s="186"/>
      <c r="J406" s="187">
        <f>ROUND(I406*H406,2)</f>
        <v>0</v>
      </c>
      <c r="K406" s="183" t="s">
        <v>154</v>
      </c>
      <c r="L406" s="39"/>
      <c r="M406" s="188" t="s">
        <v>1</v>
      </c>
      <c r="N406" s="189" t="s">
        <v>42</v>
      </c>
      <c r="O406" s="77"/>
      <c r="P406" s="190">
        <f>O406*H406</f>
        <v>0</v>
      </c>
      <c r="Q406" s="190">
        <v>0</v>
      </c>
      <c r="R406" s="190">
        <f>Q406*H406</f>
        <v>0</v>
      </c>
      <c r="S406" s="190">
        <v>0</v>
      </c>
      <c r="T406" s="191">
        <f>S406*H406</f>
        <v>0</v>
      </c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R406" s="192" t="s">
        <v>233</v>
      </c>
      <c r="AT406" s="192" t="s">
        <v>150</v>
      </c>
      <c r="AU406" s="192" t="s">
        <v>84</v>
      </c>
      <c r="AY406" s="19" t="s">
        <v>148</v>
      </c>
      <c r="BE406" s="193">
        <f>IF(N406="základní",J406,0)</f>
        <v>0</v>
      </c>
      <c r="BF406" s="193">
        <f>IF(N406="snížená",J406,0)</f>
        <v>0</v>
      </c>
      <c r="BG406" s="193">
        <f>IF(N406="zákl. přenesená",J406,0)</f>
        <v>0</v>
      </c>
      <c r="BH406" s="193">
        <f>IF(N406="sníž. přenesená",J406,0)</f>
        <v>0</v>
      </c>
      <c r="BI406" s="193">
        <f>IF(N406="nulová",J406,0)</f>
        <v>0</v>
      </c>
      <c r="BJ406" s="19" t="s">
        <v>82</v>
      </c>
      <c r="BK406" s="193">
        <f>ROUND(I406*H406,2)</f>
        <v>0</v>
      </c>
      <c r="BL406" s="19" t="s">
        <v>233</v>
      </c>
      <c r="BM406" s="192" t="s">
        <v>692</v>
      </c>
    </row>
    <row r="407" s="12" customFormat="1" ht="22.8" customHeight="1">
      <c r="A407" s="12"/>
      <c r="B407" s="168"/>
      <c r="C407" s="12"/>
      <c r="D407" s="169" t="s">
        <v>76</v>
      </c>
      <c r="E407" s="179" t="s">
        <v>693</v>
      </c>
      <c r="F407" s="179" t="s">
        <v>694</v>
      </c>
      <c r="G407" s="12"/>
      <c r="H407" s="12"/>
      <c r="I407" s="171"/>
      <c r="J407" s="180">
        <f>BK407</f>
        <v>0</v>
      </c>
      <c r="K407" s="12"/>
      <c r="L407" s="168"/>
      <c r="M407" s="173"/>
      <c r="N407" s="174"/>
      <c r="O407" s="174"/>
      <c r="P407" s="175">
        <f>SUM(P408:P428)</f>
        <v>0</v>
      </c>
      <c r="Q407" s="174"/>
      <c r="R407" s="175">
        <f>SUM(R408:R428)</f>
        <v>0.059475000000000007</v>
      </c>
      <c r="S407" s="174"/>
      <c r="T407" s="176">
        <f>SUM(T408:T428)</f>
        <v>0</v>
      </c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R407" s="169" t="s">
        <v>84</v>
      </c>
      <c r="AT407" s="177" t="s">
        <v>76</v>
      </c>
      <c r="AU407" s="177" t="s">
        <v>82</v>
      </c>
      <c r="AY407" s="169" t="s">
        <v>148</v>
      </c>
      <c r="BK407" s="178">
        <f>SUM(BK408:BK428)</f>
        <v>0</v>
      </c>
    </row>
    <row r="408" s="2" customFormat="1" ht="24.15" customHeight="1">
      <c r="A408" s="38"/>
      <c r="B408" s="146"/>
      <c r="C408" s="181" t="s">
        <v>695</v>
      </c>
      <c r="D408" s="181" t="s">
        <v>150</v>
      </c>
      <c r="E408" s="182" t="s">
        <v>696</v>
      </c>
      <c r="F408" s="183" t="s">
        <v>697</v>
      </c>
      <c r="G408" s="184" t="s">
        <v>369</v>
      </c>
      <c r="H408" s="185">
        <v>50</v>
      </c>
      <c r="I408" s="186"/>
      <c r="J408" s="187">
        <f>ROUND(I408*H408,2)</f>
        <v>0</v>
      </c>
      <c r="K408" s="183" t="s">
        <v>154</v>
      </c>
      <c r="L408" s="39"/>
      <c r="M408" s="188" t="s">
        <v>1</v>
      </c>
      <c r="N408" s="189" t="s">
        <v>42</v>
      </c>
      <c r="O408" s="77"/>
      <c r="P408" s="190">
        <f>O408*H408</f>
        <v>0</v>
      </c>
      <c r="Q408" s="190">
        <v>0</v>
      </c>
      <c r="R408" s="190">
        <f>Q408*H408</f>
        <v>0</v>
      </c>
      <c r="S408" s="190">
        <v>0</v>
      </c>
      <c r="T408" s="191">
        <f>S408*H408</f>
        <v>0</v>
      </c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R408" s="192" t="s">
        <v>233</v>
      </c>
      <c r="AT408" s="192" t="s">
        <v>150</v>
      </c>
      <c r="AU408" s="192" t="s">
        <v>84</v>
      </c>
      <c r="AY408" s="19" t="s">
        <v>148</v>
      </c>
      <c r="BE408" s="193">
        <f>IF(N408="základní",J408,0)</f>
        <v>0</v>
      </c>
      <c r="BF408" s="193">
        <f>IF(N408="snížená",J408,0)</f>
        <v>0</v>
      </c>
      <c r="BG408" s="193">
        <f>IF(N408="zákl. přenesená",J408,0)</f>
        <v>0</v>
      </c>
      <c r="BH408" s="193">
        <f>IF(N408="sníž. přenesená",J408,0)</f>
        <v>0</v>
      </c>
      <c r="BI408" s="193">
        <f>IF(N408="nulová",J408,0)</f>
        <v>0</v>
      </c>
      <c r="BJ408" s="19" t="s">
        <v>82</v>
      </c>
      <c r="BK408" s="193">
        <f>ROUND(I408*H408,2)</f>
        <v>0</v>
      </c>
      <c r="BL408" s="19" t="s">
        <v>233</v>
      </c>
      <c r="BM408" s="192" t="s">
        <v>698</v>
      </c>
    </row>
    <row r="409" s="2" customFormat="1" ht="24.15" customHeight="1">
      <c r="A409" s="38"/>
      <c r="B409" s="146"/>
      <c r="C409" s="218" t="s">
        <v>699</v>
      </c>
      <c r="D409" s="218" t="s">
        <v>343</v>
      </c>
      <c r="E409" s="219" t="s">
        <v>700</v>
      </c>
      <c r="F409" s="220" t="s">
        <v>701</v>
      </c>
      <c r="G409" s="221" t="s">
        <v>369</v>
      </c>
      <c r="H409" s="222">
        <v>57.5</v>
      </c>
      <c r="I409" s="223"/>
      <c r="J409" s="224">
        <f>ROUND(I409*H409,2)</f>
        <v>0</v>
      </c>
      <c r="K409" s="220" t="s">
        <v>154</v>
      </c>
      <c r="L409" s="225"/>
      <c r="M409" s="226" t="s">
        <v>1</v>
      </c>
      <c r="N409" s="227" t="s">
        <v>42</v>
      </c>
      <c r="O409" s="77"/>
      <c r="P409" s="190">
        <f>O409*H409</f>
        <v>0</v>
      </c>
      <c r="Q409" s="190">
        <v>0.00012</v>
      </c>
      <c r="R409" s="190">
        <f>Q409*H409</f>
        <v>0.0068999999999999999</v>
      </c>
      <c r="S409" s="190">
        <v>0</v>
      </c>
      <c r="T409" s="191">
        <f>S409*H409</f>
        <v>0</v>
      </c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R409" s="192" t="s">
        <v>328</v>
      </c>
      <c r="AT409" s="192" t="s">
        <v>343</v>
      </c>
      <c r="AU409" s="192" t="s">
        <v>84</v>
      </c>
      <c r="AY409" s="19" t="s">
        <v>148</v>
      </c>
      <c r="BE409" s="193">
        <f>IF(N409="základní",J409,0)</f>
        <v>0</v>
      </c>
      <c r="BF409" s="193">
        <f>IF(N409="snížená",J409,0)</f>
        <v>0</v>
      </c>
      <c r="BG409" s="193">
        <f>IF(N409="zákl. přenesená",J409,0)</f>
        <v>0</v>
      </c>
      <c r="BH409" s="193">
        <f>IF(N409="sníž. přenesená",J409,0)</f>
        <v>0</v>
      </c>
      <c r="BI409" s="193">
        <f>IF(N409="nulová",J409,0)</f>
        <v>0</v>
      </c>
      <c r="BJ409" s="19" t="s">
        <v>82</v>
      </c>
      <c r="BK409" s="193">
        <f>ROUND(I409*H409,2)</f>
        <v>0</v>
      </c>
      <c r="BL409" s="19" t="s">
        <v>233</v>
      </c>
      <c r="BM409" s="192" t="s">
        <v>702</v>
      </c>
    </row>
    <row r="410" s="13" customFormat="1">
      <c r="A410" s="13"/>
      <c r="B410" s="194"/>
      <c r="C410" s="13"/>
      <c r="D410" s="195" t="s">
        <v>157</v>
      </c>
      <c r="E410" s="13"/>
      <c r="F410" s="197" t="s">
        <v>703</v>
      </c>
      <c r="G410" s="13"/>
      <c r="H410" s="198">
        <v>57.5</v>
      </c>
      <c r="I410" s="199"/>
      <c r="J410" s="13"/>
      <c r="K410" s="13"/>
      <c r="L410" s="194"/>
      <c r="M410" s="200"/>
      <c r="N410" s="201"/>
      <c r="O410" s="201"/>
      <c r="P410" s="201"/>
      <c r="Q410" s="201"/>
      <c r="R410" s="201"/>
      <c r="S410" s="201"/>
      <c r="T410" s="202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196" t="s">
        <v>157</v>
      </c>
      <c r="AU410" s="196" t="s">
        <v>84</v>
      </c>
      <c r="AV410" s="13" t="s">
        <v>84</v>
      </c>
      <c r="AW410" s="13" t="s">
        <v>3</v>
      </c>
      <c r="AX410" s="13" t="s">
        <v>82</v>
      </c>
      <c r="AY410" s="196" t="s">
        <v>148</v>
      </c>
    </row>
    <row r="411" s="2" customFormat="1" ht="33" customHeight="1">
      <c r="A411" s="38"/>
      <c r="B411" s="146"/>
      <c r="C411" s="181" t="s">
        <v>704</v>
      </c>
      <c r="D411" s="181" t="s">
        <v>150</v>
      </c>
      <c r="E411" s="182" t="s">
        <v>705</v>
      </c>
      <c r="F411" s="183" t="s">
        <v>706</v>
      </c>
      <c r="G411" s="184" t="s">
        <v>369</v>
      </c>
      <c r="H411" s="185">
        <v>50</v>
      </c>
      <c r="I411" s="186"/>
      <c r="J411" s="187">
        <f>ROUND(I411*H411,2)</f>
        <v>0</v>
      </c>
      <c r="K411" s="183" t="s">
        <v>154</v>
      </c>
      <c r="L411" s="39"/>
      <c r="M411" s="188" t="s">
        <v>1</v>
      </c>
      <c r="N411" s="189" t="s">
        <v>42</v>
      </c>
      <c r="O411" s="77"/>
      <c r="P411" s="190">
        <f>O411*H411</f>
        <v>0</v>
      </c>
      <c r="Q411" s="190">
        <v>0</v>
      </c>
      <c r="R411" s="190">
        <f>Q411*H411</f>
        <v>0</v>
      </c>
      <c r="S411" s="190">
        <v>0</v>
      </c>
      <c r="T411" s="191">
        <f>S411*H411</f>
        <v>0</v>
      </c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R411" s="192" t="s">
        <v>233</v>
      </c>
      <c r="AT411" s="192" t="s">
        <v>150</v>
      </c>
      <c r="AU411" s="192" t="s">
        <v>84</v>
      </c>
      <c r="AY411" s="19" t="s">
        <v>148</v>
      </c>
      <c r="BE411" s="193">
        <f>IF(N411="základní",J411,0)</f>
        <v>0</v>
      </c>
      <c r="BF411" s="193">
        <f>IF(N411="snížená",J411,0)</f>
        <v>0</v>
      </c>
      <c r="BG411" s="193">
        <f>IF(N411="zákl. přenesená",J411,0)</f>
        <v>0</v>
      </c>
      <c r="BH411" s="193">
        <f>IF(N411="sníž. přenesená",J411,0)</f>
        <v>0</v>
      </c>
      <c r="BI411" s="193">
        <f>IF(N411="nulová",J411,0)</f>
        <v>0</v>
      </c>
      <c r="BJ411" s="19" t="s">
        <v>82</v>
      </c>
      <c r="BK411" s="193">
        <f>ROUND(I411*H411,2)</f>
        <v>0</v>
      </c>
      <c r="BL411" s="19" t="s">
        <v>233</v>
      </c>
      <c r="BM411" s="192" t="s">
        <v>707</v>
      </c>
    </row>
    <row r="412" s="2" customFormat="1" ht="24.15" customHeight="1">
      <c r="A412" s="38"/>
      <c r="B412" s="146"/>
      <c r="C412" s="218" t="s">
        <v>708</v>
      </c>
      <c r="D412" s="218" t="s">
        <v>343</v>
      </c>
      <c r="E412" s="219" t="s">
        <v>709</v>
      </c>
      <c r="F412" s="220" t="s">
        <v>710</v>
      </c>
      <c r="G412" s="221" t="s">
        <v>369</v>
      </c>
      <c r="H412" s="222">
        <v>57.5</v>
      </c>
      <c r="I412" s="223"/>
      <c r="J412" s="224">
        <f>ROUND(I412*H412,2)</f>
        <v>0</v>
      </c>
      <c r="K412" s="220" t="s">
        <v>154</v>
      </c>
      <c r="L412" s="225"/>
      <c r="M412" s="226" t="s">
        <v>1</v>
      </c>
      <c r="N412" s="227" t="s">
        <v>42</v>
      </c>
      <c r="O412" s="77"/>
      <c r="P412" s="190">
        <f>O412*H412</f>
        <v>0</v>
      </c>
      <c r="Q412" s="190">
        <v>0.00017000000000000001</v>
      </c>
      <c r="R412" s="190">
        <f>Q412*H412</f>
        <v>0.0097750000000000007</v>
      </c>
      <c r="S412" s="190">
        <v>0</v>
      </c>
      <c r="T412" s="191">
        <f>S412*H412</f>
        <v>0</v>
      </c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R412" s="192" t="s">
        <v>328</v>
      </c>
      <c r="AT412" s="192" t="s">
        <v>343</v>
      </c>
      <c r="AU412" s="192" t="s">
        <v>84</v>
      </c>
      <c r="AY412" s="19" t="s">
        <v>148</v>
      </c>
      <c r="BE412" s="193">
        <f>IF(N412="základní",J412,0)</f>
        <v>0</v>
      </c>
      <c r="BF412" s="193">
        <f>IF(N412="snížená",J412,0)</f>
        <v>0</v>
      </c>
      <c r="BG412" s="193">
        <f>IF(N412="zákl. přenesená",J412,0)</f>
        <v>0</v>
      </c>
      <c r="BH412" s="193">
        <f>IF(N412="sníž. přenesená",J412,0)</f>
        <v>0</v>
      </c>
      <c r="BI412" s="193">
        <f>IF(N412="nulová",J412,0)</f>
        <v>0</v>
      </c>
      <c r="BJ412" s="19" t="s">
        <v>82</v>
      </c>
      <c r="BK412" s="193">
        <f>ROUND(I412*H412,2)</f>
        <v>0</v>
      </c>
      <c r="BL412" s="19" t="s">
        <v>233</v>
      </c>
      <c r="BM412" s="192" t="s">
        <v>711</v>
      </c>
    </row>
    <row r="413" s="13" customFormat="1">
      <c r="A413" s="13"/>
      <c r="B413" s="194"/>
      <c r="C413" s="13"/>
      <c r="D413" s="195" t="s">
        <v>157</v>
      </c>
      <c r="E413" s="13"/>
      <c r="F413" s="197" t="s">
        <v>703</v>
      </c>
      <c r="G413" s="13"/>
      <c r="H413" s="198">
        <v>57.5</v>
      </c>
      <c r="I413" s="199"/>
      <c r="J413" s="13"/>
      <c r="K413" s="13"/>
      <c r="L413" s="194"/>
      <c r="M413" s="200"/>
      <c r="N413" s="201"/>
      <c r="O413" s="201"/>
      <c r="P413" s="201"/>
      <c r="Q413" s="201"/>
      <c r="R413" s="201"/>
      <c r="S413" s="201"/>
      <c r="T413" s="202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196" t="s">
        <v>157</v>
      </c>
      <c r="AU413" s="196" t="s">
        <v>84</v>
      </c>
      <c r="AV413" s="13" t="s">
        <v>84</v>
      </c>
      <c r="AW413" s="13" t="s">
        <v>3</v>
      </c>
      <c r="AX413" s="13" t="s">
        <v>82</v>
      </c>
      <c r="AY413" s="196" t="s">
        <v>148</v>
      </c>
    </row>
    <row r="414" s="2" customFormat="1" ht="24.15" customHeight="1">
      <c r="A414" s="38"/>
      <c r="B414" s="146"/>
      <c r="C414" s="181" t="s">
        <v>712</v>
      </c>
      <c r="D414" s="181" t="s">
        <v>150</v>
      </c>
      <c r="E414" s="182" t="s">
        <v>713</v>
      </c>
      <c r="F414" s="183" t="s">
        <v>714</v>
      </c>
      <c r="G414" s="184" t="s">
        <v>231</v>
      </c>
      <c r="H414" s="185">
        <v>1</v>
      </c>
      <c r="I414" s="186"/>
      <c r="J414" s="187">
        <f>ROUND(I414*H414,2)</f>
        <v>0</v>
      </c>
      <c r="K414" s="183" t="s">
        <v>154</v>
      </c>
      <c r="L414" s="39"/>
      <c r="M414" s="188" t="s">
        <v>1</v>
      </c>
      <c r="N414" s="189" t="s">
        <v>42</v>
      </c>
      <c r="O414" s="77"/>
      <c r="P414" s="190">
        <f>O414*H414</f>
        <v>0</v>
      </c>
      <c r="Q414" s="190">
        <v>0</v>
      </c>
      <c r="R414" s="190">
        <f>Q414*H414</f>
        <v>0</v>
      </c>
      <c r="S414" s="190">
        <v>0</v>
      </c>
      <c r="T414" s="191">
        <f>S414*H414</f>
        <v>0</v>
      </c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R414" s="192" t="s">
        <v>233</v>
      </c>
      <c r="AT414" s="192" t="s">
        <v>150</v>
      </c>
      <c r="AU414" s="192" t="s">
        <v>84</v>
      </c>
      <c r="AY414" s="19" t="s">
        <v>148</v>
      </c>
      <c r="BE414" s="193">
        <f>IF(N414="základní",J414,0)</f>
        <v>0</v>
      </c>
      <c r="BF414" s="193">
        <f>IF(N414="snížená",J414,0)</f>
        <v>0</v>
      </c>
      <c r="BG414" s="193">
        <f>IF(N414="zákl. přenesená",J414,0)</f>
        <v>0</v>
      </c>
      <c r="BH414" s="193">
        <f>IF(N414="sníž. přenesená",J414,0)</f>
        <v>0</v>
      </c>
      <c r="BI414" s="193">
        <f>IF(N414="nulová",J414,0)</f>
        <v>0</v>
      </c>
      <c r="BJ414" s="19" t="s">
        <v>82</v>
      </c>
      <c r="BK414" s="193">
        <f>ROUND(I414*H414,2)</f>
        <v>0</v>
      </c>
      <c r="BL414" s="19" t="s">
        <v>233</v>
      </c>
      <c r="BM414" s="192" t="s">
        <v>715</v>
      </c>
    </row>
    <row r="415" s="2" customFormat="1" ht="16.5" customHeight="1">
      <c r="A415" s="38"/>
      <c r="B415" s="146"/>
      <c r="C415" s="218" t="s">
        <v>716</v>
      </c>
      <c r="D415" s="218" t="s">
        <v>343</v>
      </c>
      <c r="E415" s="219" t="s">
        <v>717</v>
      </c>
      <c r="F415" s="220" t="s">
        <v>718</v>
      </c>
      <c r="G415" s="221" t="s">
        <v>295</v>
      </c>
      <c r="H415" s="222">
        <v>1</v>
      </c>
      <c r="I415" s="223"/>
      <c r="J415" s="224">
        <f>ROUND(I415*H415,2)</f>
        <v>0</v>
      </c>
      <c r="K415" s="220" t="s">
        <v>1</v>
      </c>
      <c r="L415" s="225"/>
      <c r="M415" s="226" t="s">
        <v>1</v>
      </c>
      <c r="N415" s="227" t="s">
        <v>42</v>
      </c>
      <c r="O415" s="77"/>
      <c r="P415" s="190">
        <f>O415*H415</f>
        <v>0</v>
      </c>
      <c r="Q415" s="190">
        <v>0</v>
      </c>
      <c r="R415" s="190">
        <f>Q415*H415</f>
        <v>0</v>
      </c>
      <c r="S415" s="190">
        <v>0</v>
      </c>
      <c r="T415" s="191">
        <f>S415*H415</f>
        <v>0</v>
      </c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R415" s="192" t="s">
        <v>328</v>
      </c>
      <c r="AT415" s="192" t="s">
        <v>343</v>
      </c>
      <c r="AU415" s="192" t="s">
        <v>84</v>
      </c>
      <c r="AY415" s="19" t="s">
        <v>148</v>
      </c>
      <c r="BE415" s="193">
        <f>IF(N415="základní",J415,0)</f>
        <v>0</v>
      </c>
      <c r="BF415" s="193">
        <f>IF(N415="snížená",J415,0)</f>
        <v>0</v>
      </c>
      <c r="BG415" s="193">
        <f>IF(N415="zákl. přenesená",J415,0)</f>
        <v>0</v>
      </c>
      <c r="BH415" s="193">
        <f>IF(N415="sníž. přenesená",J415,0)</f>
        <v>0</v>
      </c>
      <c r="BI415" s="193">
        <f>IF(N415="nulová",J415,0)</f>
        <v>0</v>
      </c>
      <c r="BJ415" s="19" t="s">
        <v>82</v>
      </c>
      <c r="BK415" s="193">
        <f>ROUND(I415*H415,2)</f>
        <v>0</v>
      </c>
      <c r="BL415" s="19" t="s">
        <v>233</v>
      </c>
      <c r="BM415" s="192" t="s">
        <v>719</v>
      </c>
    </row>
    <row r="416" s="2" customFormat="1" ht="24.15" customHeight="1">
      <c r="A416" s="38"/>
      <c r="B416" s="146"/>
      <c r="C416" s="181" t="s">
        <v>720</v>
      </c>
      <c r="D416" s="181" t="s">
        <v>150</v>
      </c>
      <c r="E416" s="182" t="s">
        <v>721</v>
      </c>
      <c r="F416" s="183" t="s">
        <v>722</v>
      </c>
      <c r="G416" s="184" t="s">
        <v>231</v>
      </c>
      <c r="H416" s="185">
        <v>2</v>
      </c>
      <c r="I416" s="186"/>
      <c r="J416" s="187">
        <f>ROUND(I416*H416,2)</f>
        <v>0</v>
      </c>
      <c r="K416" s="183" t="s">
        <v>154</v>
      </c>
      <c r="L416" s="39"/>
      <c r="M416" s="188" t="s">
        <v>1</v>
      </c>
      <c r="N416" s="189" t="s">
        <v>42</v>
      </c>
      <c r="O416" s="77"/>
      <c r="P416" s="190">
        <f>O416*H416</f>
        <v>0</v>
      </c>
      <c r="Q416" s="190">
        <v>0</v>
      </c>
      <c r="R416" s="190">
        <f>Q416*H416</f>
        <v>0</v>
      </c>
      <c r="S416" s="190">
        <v>0</v>
      </c>
      <c r="T416" s="191">
        <f>S416*H416</f>
        <v>0</v>
      </c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R416" s="192" t="s">
        <v>233</v>
      </c>
      <c r="AT416" s="192" t="s">
        <v>150</v>
      </c>
      <c r="AU416" s="192" t="s">
        <v>84</v>
      </c>
      <c r="AY416" s="19" t="s">
        <v>148</v>
      </c>
      <c r="BE416" s="193">
        <f>IF(N416="základní",J416,0)</f>
        <v>0</v>
      </c>
      <c r="BF416" s="193">
        <f>IF(N416="snížená",J416,0)</f>
        <v>0</v>
      </c>
      <c r="BG416" s="193">
        <f>IF(N416="zákl. přenesená",J416,0)</f>
        <v>0</v>
      </c>
      <c r="BH416" s="193">
        <f>IF(N416="sníž. přenesená",J416,0)</f>
        <v>0</v>
      </c>
      <c r="BI416" s="193">
        <f>IF(N416="nulová",J416,0)</f>
        <v>0</v>
      </c>
      <c r="BJ416" s="19" t="s">
        <v>82</v>
      </c>
      <c r="BK416" s="193">
        <f>ROUND(I416*H416,2)</f>
        <v>0</v>
      </c>
      <c r="BL416" s="19" t="s">
        <v>233</v>
      </c>
      <c r="BM416" s="192" t="s">
        <v>723</v>
      </c>
    </row>
    <row r="417" s="2" customFormat="1" ht="24.15" customHeight="1">
      <c r="A417" s="38"/>
      <c r="B417" s="146"/>
      <c r="C417" s="218" t="s">
        <v>724</v>
      </c>
      <c r="D417" s="218" t="s">
        <v>343</v>
      </c>
      <c r="E417" s="219" t="s">
        <v>725</v>
      </c>
      <c r="F417" s="220" t="s">
        <v>726</v>
      </c>
      <c r="G417" s="221" t="s">
        <v>231</v>
      </c>
      <c r="H417" s="222">
        <v>2</v>
      </c>
      <c r="I417" s="223"/>
      <c r="J417" s="224">
        <f>ROUND(I417*H417,2)</f>
        <v>0</v>
      </c>
      <c r="K417" s="220" t="s">
        <v>154</v>
      </c>
      <c r="L417" s="225"/>
      <c r="M417" s="226" t="s">
        <v>1</v>
      </c>
      <c r="N417" s="227" t="s">
        <v>42</v>
      </c>
      <c r="O417" s="77"/>
      <c r="P417" s="190">
        <f>O417*H417</f>
        <v>0</v>
      </c>
      <c r="Q417" s="190">
        <v>4.0000000000000003E-05</v>
      </c>
      <c r="R417" s="190">
        <f>Q417*H417</f>
        <v>8.0000000000000007E-05</v>
      </c>
      <c r="S417" s="190">
        <v>0</v>
      </c>
      <c r="T417" s="191">
        <f>S417*H417</f>
        <v>0</v>
      </c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R417" s="192" t="s">
        <v>328</v>
      </c>
      <c r="AT417" s="192" t="s">
        <v>343</v>
      </c>
      <c r="AU417" s="192" t="s">
        <v>84</v>
      </c>
      <c r="AY417" s="19" t="s">
        <v>148</v>
      </c>
      <c r="BE417" s="193">
        <f>IF(N417="základní",J417,0)</f>
        <v>0</v>
      </c>
      <c r="BF417" s="193">
        <f>IF(N417="snížená",J417,0)</f>
        <v>0</v>
      </c>
      <c r="BG417" s="193">
        <f>IF(N417="zákl. přenesená",J417,0)</f>
        <v>0</v>
      </c>
      <c r="BH417" s="193">
        <f>IF(N417="sníž. přenesená",J417,0)</f>
        <v>0</v>
      </c>
      <c r="BI417" s="193">
        <f>IF(N417="nulová",J417,0)</f>
        <v>0</v>
      </c>
      <c r="BJ417" s="19" t="s">
        <v>82</v>
      </c>
      <c r="BK417" s="193">
        <f>ROUND(I417*H417,2)</f>
        <v>0</v>
      </c>
      <c r="BL417" s="19" t="s">
        <v>233</v>
      </c>
      <c r="BM417" s="192" t="s">
        <v>727</v>
      </c>
    </row>
    <row r="418" s="2" customFormat="1" ht="33" customHeight="1">
      <c r="A418" s="38"/>
      <c r="B418" s="146"/>
      <c r="C418" s="181" t="s">
        <v>728</v>
      </c>
      <c r="D418" s="181" t="s">
        <v>150</v>
      </c>
      <c r="E418" s="182" t="s">
        <v>729</v>
      </c>
      <c r="F418" s="183" t="s">
        <v>730</v>
      </c>
      <c r="G418" s="184" t="s">
        <v>231</v>
      </c>
      <c r="H418" s="185">
        <v>4</v>
      </c>
      <c r="I418" s="186"/>
      <c r="J418" s="187">
        <f>ROUND(I418*H418,2)</f>
        <v>0</v>
      </c>
      <c r="K418" s="183" t="s">
        <v>154</v>
      </c>
      <c r="L418" s="39"/>
      <c r="M418" s="188" t="s">
        <v>1</v>
      </c>
      <c r="N418" s="189" t="s">
        <v>42</v>
      </c>
      <c r="O418" s="77"/>
      <c r="P418" s="190">
        <f>O418*H418</f>
        <v>0</v>
      </c>
      <c r="Q418" s="190">
        <v>0</v>
      </c>
      <c r="R418" s="190">
        <f>Q418*H418</f>
        <v>0</v>
      </c>
      <c r="S418" s="190">
        <v>0</v>
      </c>
      <c r="T418" s="191">
        <f>S418*H418</f>
        <v>0</v>
      </c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R418" s="192" t="s">
        <v>233</v>
      </c>
      <c r="AT418" s="192" t="s">
        <v>150</v>
      </c>
      <c r="AU418" s="192" t="s">
        <v>84</v>
      </c>
      <c r="AY418" s="19" t="s">
        <v>148</v>
      </c>
      <c r="BE418" s="193">
        <f>IF(N418="základní",J418,0)</f>
        <v>0</v>
      </c>
      <c r="BF418" s="193">
        <f>IF(N418="snížená",J418,0)</f>
        <v>0</v>
      </c>
      <c r="BG418" s="193">
        <f>IF(N418="zákl. přenesená",J418,0)</f>
        <v>0</v>
      </c>
      <c r="BH418" s="193">
        <f>IF(N418="sníž. přenesená",J418,0)</f>
        <v>0</v>
      </c>
      <c r="BI418" s="193">
        <f>IF(N418="nulová",J418,0)</f>
        <v>0</v>
      </c>
      <c r="BJ418" s="19" t="s">
        <v>82</v>
      </c>
      <c r="BK418" s="193">
        <f>ROUND(I418*H418,2)</f>
        <v>0</v>
      </c>
      <c r="BL418" s="19" t="s">
        <v>233</v>
      </c>
      <c r="BM418" s="192" t="s">
        <v>731</v>
      </c>
    </row>
    <row r="419" s="2" customFormat="1" ht="24.15" customHeight="1">
      <c r="A419" s="38"/>
      <c r="B419" s="146"/>
      <c r="C419" s="218" t="s">
        <v>732</v>
      </c>
      <c r="D419" s="218" t="s">
        <v>343</v>
      </c>
      <c r="E419" s="219" t="s">
        <v>733</v>
      </c>
      <c r="F419" s="220" t="s">
        <v>734</v>
      </c>
      <c r="G419" s="221" t="s">
        <v>231</v>
      </c>
      <c r="H419" s="222">
        <v>4</v>
      </c>
      <c r="I419" s="223"/>
      <c r="J419" s="224">
        <f>ROUND(I419*H419,2)</f>
        <v>0</v>
      </c>
      <c r="K419" s="220" t="s">
        <v>1</v>
      </c>
      <c r="L419" s="225"/>
      <c r="M419" s="226" t="s">
        <v>1</v>
      </c>
      <c r="N419" s="227" t="s">
        <v>42</v>
      </c>
      <c r="O419" s="77"/>
      <c r="P419" s="190">
        <f>O419*H419</f>
        <v>0</v>
      </c>
      <c r="Q419" s="190">
        <v>9.0000000000000006E-05</v>
      </c>
      <c r="R419" s="190">
        <f>Q419*H419</f>
        <v>0.00036000000000000002</v>
      </c>
      <c r="S419" s="190">
        <v>0</v>
      </c>
      <c r="T419" s="191">
        <f>S419*H419</f>
        <v>0</v>
      </c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R419" s="192" t="s">
        <v>328</v>
      </c>
      <c r="AT419" s="192" t="s">
        <v>343</v>
      </c>
      <c r="AU419" s="192" t="s">
        <v>84</v>
      </c>
      <c r="AY419" s="19" t="s">
        <v>148</v>
      </c>
      <c r="BE419" s="193">
        <f>IF(N419="základní",J419,0)</f>
        <v>0</v>
      </c>
      <c r="BF419" s="193">
        <f>IF(N419="snížená",J419,0)</f>
        <v>0</v>
      </c>
      <c r="BG419" s="193">
        <f>IF(N419="zákl. přenesená",J419,0)</f>
        <v>0</v>
      </c>
      <c r="BH419" s="193">
        <f>IF(N419="sníž. přenesená",J419,0)</f>
        <v>0</v>
      </c>
      <c r="BI419" s="193">
        <f>IF(N419="nulová",J419,0)</f>
        <v>0</v>
      </c>
      <c r="BJ419" s="19" t="s">
        <v>82</v>
      </c>
      <c r="BK419" s="193">
        <f>ROUND(I419*H419,2)</f>
        <v>0</v>
      </c>
      <c r="BL419" s="19" t="s">
        <v>233</v>
      </c>
      <c r="BM419" s="192" t="s">
        <v>735</v>
      </c>
    </row>
    <row r="420" s="2" customFormat="1" ht="16.5" customHeight="1">
      <c r="A420" s="38"/>
      <c r="B420" s="146"/>
      <c r="C420" s="181" t="s">
        <v>736</v>
      </c>
      <c r="D420" s="181" t="s">
        <v>150</v>
      </c>
      <c r="E420" s="182" t="s">
        <v>737</v>
      </c>
      <c r="F420" s="183" t="s">
        <v>738</v>
      </c>
      <c r="G420" s="184" t="s">
        <v>231</v>
      </c>
      <c r="H420" s="185">
        <v>4</v>
      </c>
      <c r="I420" s="186"/>
      <c r="J420" s="187">
        <f>ROUND(I420*H420,2)</f>
        <v>0</v>
      </c>
      <c r="K420" s="183" t="s">
        <v>1</v>
      </c>
      <c r="L420" s="39"/>
      <c r="M420" s="188" t="s">
        <v>1</v>
      </c>
      <c r="N420" s="189" t="s">
        <v>42</v>
      </c>
      <c r="O420" s="77"/>
      <c r="P420" s="190">
        <f>O420*H420</f>
        <v>0</v>
      </c>
      <c r="Q420" s="190">
        <v>0</v>
      </c>
      <c r="R420" s="190">
        <f>Q420*H420</f>
        <v>0</v>
      </c>
      <c r="S420" s="190">
        <v>0</v>
      </c>
      <c r="T420" s="191">
        <f>S420*H420</f>
        <v>0</v>
      </c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R420" s="192" t="s">
        <v>233</v>
      </c>
      <c r="AT420" s="192" t="s">
        <v>150</v>
      </c>
      <c r="AU420" s="192" t="s">
        <v>84</v>
      </c>
      <c r="AY420" s="19" t="s">
        <v>148</v>
      </c>
      <c r="BE420" s="193">
        <f>IF(N420="základní",J420,0)</f>
        <v>0</v>
      </c>
      <c r="BF420" s="193">
        <f>IF(N420="snížená",J420,0)</f>
        <v>0</v>
      </c>
      <c r="BG420" s="193">
        <f>IF(N420="zákl. přenesená",J420,0)</f>
        <v>0</v>
      </c>
      <c r="BH420" s="193">
        <f>IF(N420="sníž. přenesená",J420,0)</f>
        <v>0</v>
      </c>
      <c r="BI420" s="193">
        <f>IF(N420="nulová",J420,0)</f>
        <v>0</v>
      </c>
      <c r="BJ420" s="19" t="s">
        <v>82</v>
      </c>
      <c r="BK420" s="193">
        <f>ROUND(I420*H420,2)</f>
        <v>0</v>
      </c>
      <c r="BL420" s="19" t="s">
        <v>233</v>
      </c>
      <c r="BM420" s="192" t="s">
        <v>739</v>
      </c>
    </row>
    <row r="421" s="2" customFormat="1" ht="37.8" customHeight="1">
      <c r="A421" s="38"/>
      <c r="B421" s="146"/>
      <c r="C421" s="218" t="s">
        <v>740</v>
      </c>
      <c r="D421" s="218" t="s">
        <v>343</v>
      </c>
      <c r="E421" s="219" t="s">
        <v>741</v>
      </c>
      <c r="F421" s="220" t="s">
        <v>742</v>
      </c>
      <c r="G421" s="221" t="s">
        <v>231</v>
      </c>
      <c r="H421" s="222">
        <v>4</v>
      </c>
      <c r="I421" s="223"/>
      <c r="J421" s="224">
        <f>ROUND(I421*H421,2)</f>
        <v>0</v>
      </c>
      <c r="K421" s="220" t="s">
        <v>1</v>
      </c>
      <c r="L421" s="225"/>
      <c r="M421" s="226" t="s">
        <v>1</v>
      </c>
      <c r="N421" s="227" t="s">
        <v>42</v>
      </c>
      <c r="O421" s="77"/>
      <c r="P421" s="190">
        <f>O421*H421</f>
        <v>0</v>
      </c>
      <c r="Q421" s="190">
        <v>9.0000000000000006E-05</v>
      </c>
      <c r="R421" s="190">
        <f>Q421*H421</f>
        <v>0.00036000000000000002</v>
      </c>
      <c r="S421" s="190">
        <v>0</v>
      </c>
      <c r="T421" s="191">
        <f>S421*H421</f>
        <v>0</v>
      </c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R421" s="192" t="s">
        <v>328</v>
      </c>
      <c r="AT421" s="192" t="s">
        <v>343</v>
      </c>
      <c r="AU421" s="192" t="s">
        <v>84</v>
      </c>
      <c r="AY421" s="19" t="s">
        <v>148</v>
      </c>
      <c r="BE421" s="193">
        <f>IF(N421="základní",J421,0)</f>
        <v>0</v>
      </c>
      <c r="BF421" s="193">
        <f>IF(N421="snížená",J421,0)</f>
        <v>0</v>
      </c>
      <c r="BG421" s="193">
        <f>IF(N421="zákl. přenesená",J421,0)</f>
        <v>0</v>
      </c>
      <c r="BH421" s="193">
        <f>IF(N421="sníž. přenesená",J421,0)</f>
        <v>0</v>
      </c>
      <c r="BI421" s="193">
        <f>IF(N421="nulová",J421,0)</f>
        <v>0</v>
      </c>
      <c r="BJ421" s="19" t="s">
        <v>82</v>
      </c>
      <c r="BK421" s="193">
        <f>ROUND(I421*H421,2)</f>
        <v>0</v>
      </c>
      <c r="BL421" s="19" t="s">
        <v>233</v>
      </c>
      <c r="BM421" s="192" t="s">
        <v>743</v>
      </c>
    </row>
    <row r="422" s="2" customFormat="1" ht="24.15" customHeight="1">
      <c r="A422" s="38"/>
      <c r="B422" s="146"/>
      <c r="C422" s="181" t="s">
        <v>744</v>
      </c>
      <c r="D422" s="181" t="s">
        <v>150</v>
      </c>
      <c r="E422" s="182" t="s">
        <v>745</v>
      </c>
      <c r="F422" s="183" t="s">
        <v>746</v>
      </c>
      <c r="G422" s="184" t="s">
        <v>231</v>
      </c>
      <c r="H422" s="185">
        <v>6</v>
      </c>
      <c r="I422" s="186"/>
      <c r="J422" s="187">
        <f>ROUND(I422*H422,2)</f>
        <v>0</v>
      </c>
      <c r="K422" s="183" t="s">
        <v>154</v>
      </c>
      <c r="L422" s="39"/>
      <c r="M422" s="188" t="s">
        <v>1</v>
      </c>
      <c r="N422" s="189" t="s">
        <v>42</v>
      </c>
      <c r="O422" s="77"/>
      <c r="P422" s="190">
        <f>O422*H422</f>
        <v>0</v>
      </c>
      <c r="Q422" s="190">
        <v>0</v>
      </c>
      <c r="R422" s="190">
        <f>Q422*H422</f>
        <v>0</v>
      </c>
      <c r="S422" s="190">
        <v>0</v>
      </c>
      <c r="T422" s="191">
        <f>S422*H422</f>
        <v>0</v>
      </c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R422" s="192" t="s">
        <v>233</v>
      </c>
      <c r="AT422" s="192" t="s">
        <v>150</v>
      </c>
      <c r="AU422" s="192" t="s">
        <v>84</v>
      </c>
      <c r="AY422" s="19" t="s">
        <v>148</v>
      </c>
      <c r="BE422" s="193">
        <f>IF(N422="základní",J422,0)</f>
        <v>0</v>
      </c>
      <c r="BF422" s="193">
        <f>IF(N422="snížená",J422,0)</f>
        <v>0</v>
      </c>
      <c r="BG422" s="193">
        <f>IF(N422="zákl. přenesená",J422,0)</f>
        <v>0</v>
      </c>
      <c r="BH422" s="193">
        <f>IF(N422="sníž. přenesená",J422,0)</f>
        <v>0</v>
      </c>
      <c r="BI422" s="193">
        <f>IF(N422="nulová",J422,0)</f>
        <v>0</v>
      </c>
      <c r="BJ422" s="19" t="s">
        <v>82</v>
      </c>
      <c r="BK422" s="193">
        <f>ROUND(I422*H422,2)</f>
        <v>0</v>
      </c>
      <c r="BL422" s="19" t="s">
        <v>233</v>
      </c>
      <c r="BM422" s="192" t="s">
        <v>747</v>
      </c>
    </row>
    <row r="423" s="2" customFormat="1" ht="33" customHeight="1">
      <c r="A423" s="38"/>
      <c r="B423" s="146"/>
      <c r="C423" s="218" t="s">
        <v>748</v>
      </c>
      <c r="D423" s="218" t="s">
        <v>343</v>
      </c>
      <c r="E423" s="219" t="s">
        <v>749</v>
      </c>
      <c r="F423" s="220" t="s">
        <v>750</v>
      </c>
      <c r="G423" s="221" t="s">
        <v>231</v>
      </c>
      <c r="H423" s="222">
        <v>6</v>
      </c>
      <c r="I423" s="223"/>
      <c r="J423" s="224">
        <f>ROUND(I423*H423,2)</f>
        <v>0</v>
      </c>
      <c r="K423" s="220" t="s">
        <v>154</v>
      </c>
      <c r="L423" s="225"/>
      <c r="M423" s="226" t="s">
        <v>1</v>
      </c>
      <c r="N423" s="227" t="s">
        <v>42</v>
      </c>
      <c r="O423" s="77"/>
      <c r="P423" s="190">
        <f>O423*H423</f>
        <v>0</v>
      </c>
      <c r="Q423" s="190">
        <v>0.0070000000000000001</v>
      </c>
      <c r="R423" s="190">
        <f>Q423*H423</f>
        <v>0.042000000000000003</v>
      </c>
      <c r="S423" s="190">
        <v>0</v>
      </c>
      <c r="T423" s="191">
        <f>S423*H423</f>
        <v>0</v>
      </c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R423" s="192" t="s">
        <v>328</v>
      </c>
      <c r="AT423" s="192" t="s">
        <v>343</v>
      </c>
      <c r="AU423" s="192" t="s">
        <v>84</v>
      </c>
      <c r="AY423" s="19" t="s">
        <v>148</v>
      </c>
      <c r="BE423" s="193">
        <f>IF(N423="základní",J423,0)</f>
        <v>0</v>
      </c>
      <c r="BF423" s="193">
        <f>IF(N423="snížená",J423,0)</f>
        <v>0</v>
      </c>
      <c r="BG423" s="193">
        <f>IF(N423="zákl. přenesená",J423,0)</f>
        <v>0</v>
      </c>
      <c r="BH423" s="193">
        <f>IF(N423="sníž. přenesená",J423,0)</f>
        <v>0</v>
      </c>
      <c r="BI423" s="193">
        <f>IF(N423="nulová",J423,0)</f>
        <v>0</v>
      </c>
      <c r="BJ423" s="19" t="s">
        <v>82</v>
      </c>
      <c r="BK423" s="193">
        <f>ROUND(I423*H423,2)</f>
        <v>0</v>
      </c>
      <c r="BL423" s="19" t="s">
        <v>233</v>
      </c>
      <c r="BM423" s="192" t="s">
        <v>751</v>
      </c>
    </row>
    <row r="424" s="2" customFormat="1" ht="16.5" customHeight="1">
      <c r="A424" s="38"/>
      <c r="B424" s="146"/>
      <c r="C424" s="181" t="s">
        <v>752</v>
      </c>
      <c r="D424" s="181" t="s">
        <v>150</v>
      </c>
      <c r="E424" s="182" t="s">
        <v>753</v>
      </c>
      <c r="F424" s="183" t="s">
        <v>754</v>
      </c>
      <c r="G424" s="184" t="s">
        <v>295</v>
      </c>
      <c r="H424" s="185">
        <v>1</v>
      </c>
      <c r="I424" s="186"/>
      <c r="J424" s="187">
        <f>ROUND(I424*H424,2)</f>
        <v>0</v>
      </c>
      <c r="K424" s="183" t="s">
        <v>1</v>
      </c>
      <c r="L424" s="39"/>
      <c r="M424" s="188" t="s">
        <v>1</v>
      </c>
      <c r="N424" s="189" t="s">
        <v>42</v>
      </c>
      <c r="O424" s="77"/>
      <c r="P424" s="190">
        <f>O424*H424</f>
        <v>0</v>
      </c>
      <c r="Q424" s="190">
        <v>0</v>
      </c>
      <c r="R424" s="190">
        <f>Q424*H424</f>
        <v>0</v>
      </c>
      <c r="S424" s="190">
        <v>0</v>
      </c>
      <c r="T424" s="191">
        <f>S424*H424</f>
        <v>0</v>
      </c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R424" s="192" t="s">
        <v>233</v>
      </c>
      <c r="AT424" s="192" t="s">
        <v>150</v>
      </c>
      <c r="AU424" s="192" t="s">
        <v>84</v>
      </c>
      <c r="AY424" s="19" t="s">
        <v>148</v>
      </c>
      <c r="BE424" s="193">
        <f>IF(N424="základní",J424,0)</f>
        <v>0</v>
      </c>
      <c r="BF424" s="193">
        <f>IF(N424="snížená",J424,0)</f>
        <v>0</v>
      </c>
      <c r="BG424" s="193">
        <f>IF(N424="zákl. přenesená",J424,0)</f>
        <v>0</v>
      </c>
      <c r="BH424" s="193">
        <f>IF(N424="sníž. přenesená",J424,0)</f>
        <v>0</v>
      </c>
      <c r="BI424" s="193">
        <f>IF(N424="nulová",J424,0)</f>
        <v>0</v>
      </c>
      <c r="BJ424" s="19" t="s">
        <v>82</v>
      </c>
      <c r="BK424" s="193">
        <f>ROUND(I424*H424,2)</f>
        <v>0</v>
      </c>
      <c r="BL424" s="19" t="s">
        <v>233</v>
      </c>
      <c r="BM424" s="192" t="s">
        <v>755</v>
      </c>
    </row>
    <row r="425" s="2" customFormat="1" ht="16.5" customHeight="1">
      <c r="A425" s="38"/>
      <c r="B425" s="146"/>
      <c r="C425" s="181" t="s">
        <v>756</v>
      </c>
      <c r="D425" s="181" t="s">
        <v>150</v>
      </c>
      <c r="E425" s="182" t="s">
        <v>757</v>
      </c>
      <c r="F425" s="183" t="s">
        <v>677</v>
      </c>
      <c r="G425" s="184" t="s">
        <v>295</v>
      </c>
      <c r="H425" s="185">
        <v>1</v>
      </c>
      <c r="I425" s="186"/>
      <c r="J425" s="187">
        <f>ROUND(I425*H425,2)</f>
        <v>0</v>
      </c>
      <c r="K425" s="183" t="s">
        <v>1</v>
      </c>
      <c r="L425" s="39"/>
      <c r="M425" s="188" t="s">
        <v>1</v>
      </c>
      <c r="N425" s="189" t="s">
        <v>42</v>
      </c>
      <c r="O425" s="77"/>
      <c r="P425" s="190">
        <f>O425*H425</f>
        <v>0</v>
      </c>
      <c r="Q425" s="190">
        <v>0</v>
      </c>
      <c r="R425" s="190">
        <f>Q425*H425</f>
        <v>0</v>
      </c>
      <c r="S425" s="190">
        <v>0</v>
      </c>
      <c r="T425" s="191">
        <f>S425*H425</f>
        <v>0</v>
      </c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R425" s="192" t="s">
        <v>233</v>
      </c>
      <c r="AT425" s="192" t="s">
        <v>150</v>
      </c>
      <c r="AU425" s="192" t="s">
        <v>84</v>
      </c>
      <c r="AY425" s="19" t="s">
        <v>148</v>
      </c>
      <c r="BE425" s="193">
        <f>IF(N425="základní",J425,0)</f>
        <v>0</v>
      </c>
      <c r="BF425" s="193">
        <f>IF(N425="snížená",J425,0)</f>
        <v>0</v>
      </c>
      <c r="BG425" s="193">
        <f>IF(N425="zákl. přenesená",J425,0)</f>
        <v>0</v>
      </c>
      <c r="BH425" s="193">
        <f>IF(N425="sníž. přenesená",J425,0)</f>
        <v>0</v>
      </c>
      <c r="BI425" s="193">
        <f>IF(N425="nulová",J425,0)</f>
        <v>0</v>
      </c>
      <c r="BJ425" s="19" t="s">
        <v>82</v>
      </c>
      <c r="BK425" s="193">
        <f>ROUND(I425*H425,2)</f>
        <v>0</v>
      </c>
      <c r="BL425" s="19" t="s">
        <v>233</v>
      </c>
      <c r="BM425" s="192" t="s">
        <v>758</v>
      </c>
    </row>
    <row r="426" s="2" customFormat="1" ht="16.5" customHeight="1">
      <c r="A426" s="38"/>
      <c r="B426" s="146"/>
      <c r="C426" s="181" t="s">
        <v>759</v>
      </c>
      <c r="D426" s="181" t="s">
        <v>150</v>
      </c>
      <c r="E426" s="182" t="s">
        <v>760</v>
      </c>
      <c r="F426" s="183" t="s">
        <v>761</v>
      </c>
      <c r="G426" s="184" t="s">
        <v>295</v>
      </c>
      <c r="H426" s="185">
        <v>1</v>
      </c>
      <c r="I426" s="186"/>
      <c r="J426" s="187">
        <f>ROUND(I426*H426,2)</f>
        <v>0</v>
      </c>
      <c r="K426" s="183" t="s">
        <v>1</v>
      </c>
      <c r="L426" s="39"/>
      <c r="M426" s="188" t="s">
        <v>1</v>
      </c>
      <c r="N426" s="189" t="s">
        <v>42</v>
      </c>
      <c r="O426" s="77"/>
      <c r="P426" s="190">
        <f>O426*H426</f>
        <v>0</v>
      </c>
      <c r="Q426" s="190">
        <v>0</v>
      </c>
      <c r="R426" s="190">
        <f>Q426*H426</f>
        <v>0</v>
      </c>
      <c r="S426" s="190">
        <v>0</v>
      </c>
      <c r="T426" s="191">
        <f>S426*H426</f>
        <v>0</v>
      </c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R426" s="192" t="s">
        <v>233</v>
      </c>
      <c r="AT426" s="192" t="s">
        <v>150</v>
      </c>
      <c r="AU426" s="192" t="s">
        <v>84</v>
      </c>
      <c r="AY426" s="19" t="s">
        <v>148</v>
      </c>
      <c r="BE426" s="193">
        <f>IF(N426="základní",J426,0)</f>
        <v>0</v>
      </c>
      <c r="BF426" s="193">
        <f>IF(N426="snížená",J426,0)</f>
        <v>0</v>
      </c>
      <c r="BG426" s="193">
        <f>IF(N426="zákl. přenesená",J426,0)</f>
        <v>0</v>
      </c>
      <c r="BH426" s="193">
        <f>IF(N426="sníž. přenesená",J426,0)</f>
        <v>0</v>
      </c>
      <c r="BI426" s="193">
        <f>IF(N426="nulová",J426,0)</f>
        <v>0</v>
      </c>
      <c r="BJ426" s="19" t="s">
        <v>82</v>
      </c>
      <c r="BK426" s="193">
        <f>ROUND(I426*H426,2)</f>
        <v>0</v>
      </c>
      <c r="BL426" s="19" t="s">
        <v>233</v>
      </c>
      <c r="BM426" s="192" t="s">
        <v>762</v>
      </c>
    </row>
    <row r="427" s="2" customFormat="1" ht="16.5" customHeight="1">
      <c r="A427" s="38"/>
      <c r="B427" s="146"/>
      <c r="C427" s="181" t="s">
        <v>763</v>
      </c>
      <c r="D427" s="181" t="s">
        <v>150</v>
      </c>
      <c r="E427" s="182" t="s">
        <v>764</v>
      </c>
      <c r="F427" s="183" t="s">
        <v>765</v>
      </c>
      <c r="G427" s="184" t="s">
        <v>295</v>
      </c>
      <c r="H427" s="185">
        <v>1</v>
      </c>
      <c r="I427" s="186"/>
      <c r="J427" s="187">
        <f>ROUND(I427*H427,2)</f>
        <v>0</v>
      </c>
      <c r="K427" s="183" t="s">
        <v>1</v>
      </c>
      <c r="L427" s="39"/>
      <c r="M427" s="188" t="s">
        <v>1</v>
      </c>
      <c r="N427" s="189" t="s">
        <v>42</v>
      </c>
      <c r="O427" s="77"/>
      <c r="P427" s="190">
        <f>O427*H427</f>
        <v>0</v>
      </c>
      <c r="Q427" s="190">
        <v>0</v>
      </c>
      <c r="R427" s="190">
        <f>Q427*H427</f>
        <v>0</v>
      </c>
      <c r="S427" s="190">
        <v>0</v>
      </c>
      <c r="T427" s="191">
        <f>S427*H427</f>
        <v>0</v>
      </c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R427" s="192" t="s">
        <v>233</v>
      </c>
      <c r="AT427" s="192" t="s">
        <v>150</v>
      </c>
      <c r="AU427" s="192" t="s">
        <v>84</v>
      </c>
      <c r="AY427" s="19" t="s">
        <v>148</v>
      </c>
      <c r="BE427" s="193">
        <f>IF(N427="základní",J427,0)</f>
        <v>0</v>
      </c>
      <c r="BF427" s="193">
        <f>IF(N427="snížená",J427,0)</f>
        <v>0</v>
      </c>
      <c r="BG427" s="193">
        <f>IF(N427="zákl. přenesená",J427,0)</f>
        <v>0</v>
      </c>
      <c r="BH427" s="193">
        <f>IF(N427="sníž. přenesená",J427,0)</f>
        <v>0</v>
      </c>
      <c r="BI427" s="193">
        <f>IF(N427="nulová",J427,0)</f>
        <v>0</v>
      </c>
      <c r="BJ427" s="19" t="s">
        <v>82</v>
      </c>
      <c r="BK427" s="193">
        <f>ROUND(I427*H427,2)</f>
        <v>0</v>
      </c>
      <c r="BL427" s="19" t="s">
        <v>233</v>
      </c>
      <c r="BM427" s="192" t="s">
        <v>766</v>
      </c>
    </row>
    <row r="428" s="2" customFormat="1" ht="24.15" customHeight="1">
      <c r="A428" s="38"/>
      <c r="B428" s="146"/>
      <c r="C428" s="181" t="s">
        <v>767</v>
      </c>
      <c r="D428" s="181" t="s">
        <v>150</v>
      </c>
      <c r="E428" s="182" t="s">
        <v>768</v>
      </c>
      <c r="F428" s="183" t="s">
        <v>769</v>
      </c>
      <c r="G428" s="184" t="s">
        <v>579</v>
      </c>
      <c r="H428" s="228"/>
      <c r="I428" s="186"/>
      <c r="J428" s="187">
        <f>ROUND(I428*H428,2)</f>
        <v>0</v>
      </c>
      <c r="K428" s="183" t="s">
        <v>154</v>
      </c>
      <c r="L428" s="39"/>
      <c r="M428" s="188" t="s">
        <v>1</v>
      </c>
      <c r="N428" s="189" t="s">
        <v>42</v>
      </c>
      <c r="O428" s="77"/>
      <c r="P428" s="190">
        <f>O428*H428</f>
        <v>0</v>
      </c>
      <c r="Q428" s="190">
        <v>0</v>
      </c>
      <c r="R428" s="190">
        <f>Q428*H428</f>
        <v>0</v>
      </c>
      <c r="S428" s="190">
        <v>0</v>
      </c>
      <c r="T428" s="191">
        <f>S428*H428</f>
        <v>0</v>
      </c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R428" s="192" t="s">
        <v>233</v>
      </c>
      <c r="AT428" s="192" t="s">
        <v>150</v>
      </c>
      <c r="AU428" s="192" t="s">
        <v>84</v>
      </c>
      <c r="AY428" s="19" t="s">
        <v>148</v>
      </c>
      <c r="BE428" s="193">
        <f>IF(N428="základní",J428,0)</f>
        <v>0</v>
      </c>
      <c r="BF428" s="193">
        <f>IF(N428="snížená",J428,0)</f>
        <v>0</v>
      </c>
      <c r="BG428" s="193">
        <f>IF(N428="zákl. přenesená",J428,0)</f>
        <v>0</v>
      </c>
      <c r="BH428" s="193">
        <f>IF(N428="sníž. přenesená",J428,0)</f>
        <v>0</v>
      </c>
      <c r="BI428" s="193">
        <f>IF(N428="nulová",J428,0)</f>
        <v>0</v>
      </c>
      <c r="BJ428" s="19" t="s">
        <v>82</v>
      </c>
      <c r="BK428" s="193">
        <f>ROUND(I428*H428,2)</f>
        <v>0</v>
      </c>
      <c r="BL428" s="19" t="s">
        <v>233</v>
      </c>
      <c r="BM428" s="192" t="s">
        <v>770</v>
      </c>
    </row>
    <row r="429" s="12" customFormat="1" ht="22.8" customHeight="1">
      <c r="A429" s="12"/>
      <c r="B429" s="168"/>
      <c r="C429" s="12"/>
      <c r="D429" s="169" t="s">
        <v>76</v>
      </c>
      <c r="E429" s="179" t="s">
        <v>771</v>
      </c>
      <c r="F429" s="179" t="s">
        <v>772</v>
      </c>
      <c r="G429" s="12"/>
      <c r="H429" s="12"/>
      <c r="I429" s="171"/>
      <c r="J429" s="180">
        <f>BK429</f>
        <v>0</v>
      </c>
      <c r="K429" s="12"/>
      <c r="L429" s="168"/>
      <c r="M429" s="173"/>
      <c r="N429" s="174"/>
      <c r="O429" s="174"/>
      <c r="P429" s="175">
        <f>SUM(P430:P434)</f>
        <v>0</v>
      </c>
      <c r="Q429" s="174"/>
      <c r="R429" s="175">
        <f>SUM(R430:R434)</f>
        <v>0.0035999999999999999</v>
      </c>
      <c r="S429" s="174"/>
      <c r="T429" s="176">
        <f>SUM(T430:T434)</f>
        <v>0</v>
      </c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R429" s="169" t="s">
        <v>84</v>
      </c>
      <c r="AT429" s="177" t="s">
        <v>76</v>
      </c>
      <c r="AU429" s="177" t="s">
        <v>82</v>
      </c>
      <c r="AY429" s="169" t="s">
        <v>148</v>
      </c>
      <c r="BK429" s="178">
        <f>SUM(BK430:BK434)</f>
        <v>0</v>
      </c>
    </row>
    <row r="430" s="2" customFormat="1" ht="24.15" customHeight="1">
      <c r="A430" s="38"/>
      <c r="B430" s="146"/>
      <c r="C430" s="181" t="s">
        <v>773</v>
      </c>
      <c r="D430" s="181" t="s">
        <v>150</v>
      </c>
      <c r="E430" s="182" t="s">
        <v>774</v>
      </c>
      <c r="F430" s="183" t="s">
        <v>775</v>
      </c>
      <c r="G430" s="184" t="s">
        <v>369</v>
      </c>
      <c r="H430" s="185">
        <v>100</v>
      </c>
      <c r="I430" s="186"/>
      <c r="J430" s="187">
        <f>ROUND(I430*H430,2)</f>
        <v>0</v>
      </c>
      <c r="K430" s="183" t="s">
        <v>154</v>
      </c>
      <c r="L430" s="39"/>
      <c r="M430" s="188" t="s">
        <v>1</v>
      </c>
      <c r="N430" s="189" t="s">
        <v>42</v>
      </c>
      <c r="O430" s="77"/>
      <c r="P430" s="190">
        <f>O430*H430</f>
        <v>0</v>
      </c>
      <c r="Q430" s="190">
        <v>0</v>
      </c>
      <c r="R430" s="190">
        <f>Q430*H430</f>
        <v>0</v>
      </c>
      <c r="S430" s="190">
        <v>0</v>
      </c>
      <c r="T430" s="191">
        <f>S430*H430</f>
        <v>0</v>
      </c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R430" s="192" t="s">
        <v>233</v>
      </c>
      <c r="AT430" s="192" t="s">
        <v>150</v>
      </c>
      <c r="AU430" s="192" t="s">
        <v>84</v>
      </c>
      <c r="AY430" s="19" t="s">
        <v>148</v>
      </c>
      <c r="BE430" s="193">
        <f>IF(N430="základní",J430,0)</f>
        <v>0</v>
      </c>
      <c r="BF430" s="193">
        <f>IF(N430="snížená",J430,0)</f>
        <v>0</v>
      </c>
      <c r="BG430" s="193">
        <f>IF(N430="zákl. přenesená",J430,0)</f>
        <v>0</v>
      </c>
      <c r="BH430" s="193">
        <f>IF(N430="sníž. přenesená",J430,0)</f>
        <v>0</v>
      </c>
      <c r="BI430" s="193">
        <f>IF(N430="nulová",J430,0)</f>
        <v>0</v>
      </c>
      <c r="BJ430" s="19" t="s">
        <v>82</v>
      </c>
      <c r="BK430" s="193">
        <f>ROUND(I430*H430,2)</f>
        <v>0</v>
      </c>
      <c r="BL430" s="19" t="s">
        <v>233</v>
      </c>
      <c r="BM430" s="192" t="s">
        <v>776</v>
      </c>
    </row>
    <row r="431" s="2" customFormat="1" ht="24.15" customHeight="1">
      <c r="A431" s="38"/>
      <c r="B431" s="146"/>
      <c r="C431" s="218" t="s">
        <v>777</v>
      </c>
      <c r="D431" s="218" t="s">
        <v>343</v>
      </c>
      <c r="E431" s="219" t="s">
        <v>778</v>
      </c>
      <c r="F431" s="220" t="s">
        <v>779</v>
      </c>
      <c r="G431" s="221" t="s">
        <v>369</v>
      </c>
      <c r="H431" s="222">
        <v>120</v>
      </c>
      <c r="I431" s="223"/>
      <c r="J431" s="224">
        <f>ROUND(I431*H431,2)</f>
        <v>0</v>
      </c>
      <c r="K431" s="220" t="s">
        <v>154</v>
      </c>
      <c r="L431" s="225"/>
      <c r="M431" s="226" t="s">
        <v>1</v>
      </c>
      <c r="N431" s="227" t="s">
        <v>42</v>
      </c>
      <c r="O431" s="77"/>
      <c r="P431" s="190">
        <f>O431*H431</f>
        <v>0</v>
      </c>
      <c r="Q431" s="190">
        <v>3.0000000000000001E-05</v>
      </c>
      <c r="R431" s="190">
        <f>Q431*H431</f>
        <v>0.0035999999999999999</v>
      </c>
      <c r="S431" s="190">
        <v>0</v>
      </c>
      <c r="T431" s="191">
        <f>S431*H431</f>
        <v>0</v>
      </c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R431" s="192" t="s">
        <v>328</v>
      </c>
      <c r="AT431" s="192" t="s">
        <v>343</v>
      </c>
      <c r="AU431" s="192" t="s">
        <v>84</v>
      </c>
      <c r="AY431" s="19" t="s">
        <v>148</v>
      </c>
      <c r="BE431" s="193">
        <f>IF(N431="základní",J431,0)</f>
        <v>0</v>
      </c>
      <c r="BF431" s="193">
        <f>IF(N431="snížená",J431,0)</f>
        <v>0</v>
      </c>
      <c r="BG431" s="193">
        <f>IF(N431="zákl. přenesená",J431,0)</f>
        <v>0</v>
      </c>
      <c r="BH431" s="193">
        <f>IF(N431="sníž. přenesená",J431,0)</f>
        <v>0</v>
      </c>
      <c r="BI431" s="193">
        <f>IF(N431="nulová",J431,0)</f>
        <v>0</v>
      </c>
      <c r="BJ431" s="19" t="s">
        <v>82</v>
      </c>
      <c r="BK431" s="193">
        <f>ROUND(I431*H431,2)</f>
        <v>0</v>
      </c>
      <c r="BL431" s="19" t="s">
        <v>233</v>
      </c>
      <c r="BM431" s="192" t="s">
        <v>780</v>
      </c>
    </row>
    <row r="432" s="13" customFormat="1">
      <c r="A432" s="13"/>
      <c r="B432" s="194"/>
      <c r="C432" s="13"/>
      <c r="D432" s="195" t="s">
        <v>157</v>
      </c>
      <c r="E432" s="13"/>
      <c r="F432" s="197" t="s">
        <v>781</v>
      </c>
      <c r="G432" s="13"/>
      <c r="H432" s="198">
        <v>120</v>
      </c>
      <c r="I432" s="199"/>
      <c r="J432" s="13"/>
      <c r="K432" s="13"/>
      <c r="L432" s="194"/>
      <c r="M432" s="200"/>
      <c r="N432" s="201"/>
      <c r="O432" s="201"/>
      <c r="P432" s="201"/>
      <c r="Q432" s="201"/>
      <c r="R432" s="201"/>
      <c r="S432" s="201"/>
      <c r="T432" s="202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196" t="s">
        <v>157</v>
      </c>
      <c r="AU432" s="196" t="s">
        <v>84</v>
      </c>
      <c r="AV432" s="13" t="s">
        <v>84</v>
      </c>
      <c r="AW432" s="13" t="s">
        <v>3</v>
      </c>
      <c r="AX432" s="13" t="s">
        <v>82</v>
      </c>
      <c r="AY432" s="196" t="s">
        <v>148</v>
      </c>
    </row>
    <row r="433" s="2" customFormat="1" ht="16.5" customHeight="1">
      <c r="A433" s="38"/>
      <c r="B433" s="146"/>
      <c r="C433" s="181" t="s">
        <v>782</v>
      </c>
      <c r="D433" s="181" t="s">
        <v>150</v>
      </c>
      <c r="E433" s="182" t="s">
        <v>783</v>
      </c>
      <c r="F433" s="183" t="s">
        <v>784</v>
      </c>
      <c r="G433" s="184" t="s">
        <v>295</v>
      </c>
      <c r="H433" s="185">
        <v>1</v>
      </c>
      <c r="I433" s="186"/>
      <c r="J433" s="187">
        <f>ROUND(I433*H433,2)</f>
        <v>0</v>
      </c>
      <c r="K433" s="183" t="s">
        <v>1</v>
      </c>
      <c r="L433" s="39"/>
      <c r="M433" s="188" t="s">
        <v>1</v>
      </c>
      <c r="N433" s="189" t="s">
        <v>42</v>
      </c>
      <c r="O433" s="77"/>
      <c r="P433" s="190">
        <f>O433*H433</f>
        <v>0</v>
      </c>
      <c r="Q433" s="190">
        <v>0</v>
      </c>
      <c r="R433" s="190">
        <f>Q433*H433</f>
        <v>0</v>
      </c>
      <c r="S433" s="190">
        <v>0</v>
      </c>
      <c r="T433" s="191">
        <f>S433*H433</f>
        <v>0</v>
      </c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R433" s="192" t="s">
        <v>233</v>
      </c>
      <c r="AT433" s="192" t="s">
        <v>150</v>
      </c>
      <c r="AU433" s="192" t="s">
        <v>84</v>
      </c>
      <c r="AY433" s="19" t="s">
        <v>148</v>
      </c>
      <c r="BE433" s="193">
        <f>IF(N433="základní",J433,0)</f>
        <v>0</v>
      </c>
      <c r="BF433" s="193">
        <f>IF(N433="snížená",J433,0)</f>
        <v>0</v>
      </c>
      <c r="BG433" s="193">
        <f>IF(N433="zákl. přenesená",J433,0)</f>
        <v>0</v>
      </c>
      <c r="BH433" s="193">
        <f>IF(N433="sníž. přenesená",J433,0)</f>
        <v>0</v>
      </c>
      <c r="BI433" s="193">
        <f>IF(N433="nulová",J433,0)</f>
        <v>0</v>
      </c>
      <c r="BJ433" s="19" t="s">
        <v>82</v>
      </c>
      <c r="BK433" s="193">
        <f>ROUND(I433*H433,2)</f>
        <v>0</v>
      </c>
      <c r="BL433" s="19" t="s">
        <v>233</v>
      </c>
      <c r="BM433" s="192" t="s">
        <v>785</v>
      </c>
    </row>
    <row r="434" s="2" customFormat="1" ht="24.15" customHeight="1">
      <c r="A434" s="38"/>
      <c r="B434" s="146"/>
      <c r="C434" s="181" t="s">
        <v>786</v>
      </c>
      <c r="D434" s="181" t="s">
        <v>150</v>
      </c>
      <c r="E434" s="182" t="s">
        <v>787</v>
      </c>
      <c r="F434" s="183" t="s">
        <v>788</v>
      </c>
      <c r="G434" s="184" t="s">
        <v>579</v>
      </c>
      <c r="H434" s="228"/>
      <c r="I434" s="186"/>
      <c r="J434" s="187">
        <f>ROUND(I434*H434,2)</f>
        <v>0</v>
      </c>
      <c r="K434" s="183" t="s">
        <v>154</v>
      </c>
      <c r="L434" s="39"/>
      <c r="M434" s="188" t="s">
        <v>1</v>
      </c>
      <c r="N434" s="189" t="s">
        <v>42</v>
      </c>
      <c r="O434" s="77"/>
      <c r="P434" s="190">
        <f>O434*H434</f>
        <v>0</v>
      </c>
      <c r="Q434" s="190">
        <v>0</v>
      </c>
      <c r="R434" s="190">
        <f>Q434*H434</f>
        <v>0</v>
      </c>
      <c r="S434" s="190">
        <v>0</v>
      </c>
      <c r="T434" s="191">
        <f>S434*H434</f>
        <v>0</v>
      </c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R434" s="192" t="s">
        <v>233</v>
      </c>
      <c r="AT434" s="192" t="s">
        <v>150</v>
      </c>
      <c r="AU434" s="192" t="s">
        <v>84</v>
      </c>
      <c r="AY434" s="19" t="s">
        <v>148</v>
      </c>
      <c r="BE434" s="193">
        <f>IF(N434="základní",J434,0)</f>
        <v>0</v>
      </c>
      <c r="BF434" s="193">
        <f>IF(N434="snížená",J434,0)</f>
        <v>0</v>
      </c>
      <c r="BG434" s="193">
        <f>IF(N434="zákl. přenesená",J434,0)</f>
        <v>0</v>
      </c>
      <c r="BH434" s="193">
        <f>IF(N434="sníž. přenesená",J434,0)</f>
        <v>0</v>
      </c>
      <c r="BI434" s="193">
        <f>IF(N434="nulová",J434,0)</f>
        <v>0</v>
      </c>
      <c r="BJ434" s="19" t="s">
        <v>82</v>
      </c>
      <c r="BK434" s="193">
        <f>ROUND(I434*H434,2)</f>
        <v>0</v>
      </c>
      <c r="BL434" s="19" t="s">
        <v>233</v>
      </c>
      <c r="BM434" s="192" t="s">
        <v>789</v>
      </c>
    </row>
    <row r="435" s="12" customFormat="1" ht="22.8" customHeight="1">
      <c r="A435" s="12"/>
      <c r="B435" s="168"/>
      <c r="C435" s="12"/>
      <c r="D435" s="169" t="s">
        <v>76</v>
      </c>
      <c r="E435" s="179" t="s">
        <v>790</v>
      </c>
      <c r="F435" s="179" t="s">
        <v>791</v>
      </c>
      <c r="G435" s="12"/>
      <c r="H435" s="12"/>
      <c r="I435" s="171"/>
      <c r="J435" s="180">
        <f>BK435</f>
        <v>0</v>
      </c>
      <c r="K435" s="12"/>
      <c r="L435" s="168"/>
      <c r="M435" s="173"/>
      <c r="N435" s="174"/>
      <c r="O435" s="174"/>
      <c r="P435" s="175">
        <f>SUM(P436:P449)</f>
        <v>0</v>
      </c>
      <c r="Q435" s="174"/>
      <c r="R435" s="175">
        <f>SUM(R436:R449)</f>
        <v>0.67295744000000002</v>
      </c>
      <c r="S435" s="174"/>
      <c r="T435" s="176">
        <f>SUM(T436:T449)</f>
        <v>0</v>
      </c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R435" s="169" t="s">
        <v>84</v>
      </c>
      <c r="AT435" s="177" t="s">
        <v>76</v>
      </c>
      <c r="AU435" s="177" t="s">
        <v>82</v>
      </c>
      <c r="AY435" s="169" t="s">
        <v>148</v>
      </c>
      <c r="BK435" s="178">
        <f>SUM(BK436:BK449)</f>
        <v>0</v>
      </c>
    </row>
    <row r="436" s="2" customFormat="1" ht="24.15" customHeight="1">
      <c r="A436" s="38"/>
      <c r="B436" s="146"/>
      <c r="C436" s="181" t="s">
        <v>792</v>
      </c>
      <c r="D436" s="181" t="s">
        <v>150</v>
      </c>
      <c r="E436" s="182" t="s">
        <v>793</v>
      </c>
      <c r="F436" s="183" t="s">
        <v>794</v>
      </c>
      <c r="G436" s="184" t="s">
        <v>153</v>
      </c>
      <c r="H436" s="185">
        <v>34.695999999999998</v>
      </c>
      <c r="I436" s="186"/>
      <c r="J436" s="187">
        <f>ROUND(I436*H436,2)</f>
        <v>0</v>
      </c>
      <c r="K436" s="183" t="s">
        <v>154</v>
      </c>
      <c r="L436" s="39"/>
      <c r="M436" s="188" t="s">
        <v>1</v>
      </c>
      <c r="N436" s="189" t="s">
        <v>42</v>
      </c>
      <c r="O436" s="77"/>
      <c r="P436" s="190">
        <f>O436*H436</f>
        <v>0</v>
      </c>
      <c r="Q436" s="190">
        <v>0.01694</v>
      </c>
      <c r="R436" s="190">
        <f>Q436*H436</f>
        <v>0.58775023999999998</v>
      </c>
      <c r="S436" s="190">
        <v>0</v>
      </c>
      <c r="T436" s="191">
        <f>S436*H436</f>
        <v>0</v>
      </c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R436" s="192" t="s">
        <v>233</v>
      </c>
      <c r="AT436" s="192" t="s">
        <v>150</v>
      </c>
      <c r="AU436" s="192" t="s">
        <v>84</v>
      </c>
      <c r="AY436" s="19" t="s">
        <v>148</v>
      </c>
      <c r="BE436" s="193">
        <f>IF(N436="základní",J436,0)</f>
        <v>0</v>
      </c>
      <c r="BF436" s="193">
        <f>IF(N436="snížená",J436,0)</f>
        <v>0</v>
      </c>
      <c r="BG436" s="193">
        <f>IF(N436="zákl. přenesená",J436,0)</f>
        <v>0</v>
      </c>
      <c r="BH436" s="193">
        <f>IF(N436="sníž. přenesená",J436,0)</f>
        <v>0</v>
      </c>
      <c r="BI436" s="193">
        <f>IF(N436="nulová",J436,0)</f>
        <v>0</v>
      </c>
      <c r="BJ436" s="19" t="s">
        <v>82</v>
      </c>
      <c r="BK436" s="193">
        <f>ROUND(I436*H436,2)</f>
        <v>0</v>
      </c>
      <c r="BL436" s="19" t="s">
        <v>233</v>
      </c>
      <c r="BM436" s="192" t="s">
        <v>795</v>
      </c>
    </row>
    <row r="437" s="13" customFormat="1">
      <c r="A437" s="13"/>
      <c r="B437" s="194"/>
      <c r="C437" s="13"/>
      <c r="D437" s="195" t="s">
        <v>157</v>
      </c>
      <c r="E437" s="196" t="s">
        <v>1</v>
      </c>
      <c r="F437" s="197" t="s">
        <v>796</v>
      </c>
      <c r="G437" s="13"/>
      <c r="H437" s="198">
        <v>3.7480000000000002</v>
      </c>
      <c r="I437" s="199"/>
      <c r="J437" s="13"/>
      <c r="K437" s="13"/>
      <c r="L437" s="194"/>
      <c r="M437" s="200"/>
      <c r="N437" s="201"/>
      <c r="O437" s="201"/>
      <c r="P437" s="201"/>
      <c r="Q437" s="201"/>
      <c r="R437" s="201"/>
      <c r="S437" s="201"/>
      <c r="T437" s="202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196" t="s">
        <v>157</v>
      </c>
      <c r="AU437" s="196" t="s">
        <v>84</v>
      </c>
      <c r="AV437" s="13" t="s">
        <v>84</v>
      </c>
      <c r="AW437" s="13" t="s">
        <v>34</v>
      </c>
      <c r="AX437" s="13" t="s">
        <v>77</v>
      </c>
      <c r="AY437" s="196" t="s">
        <v>148</v>
      </c>
    </row>
    <row r="438" s="13" customFormat="1">
      <c r="A438" s="13"/>
      <c r="B438" s="194"/>
      <c r="C438" s="13"/>
      <c r="D438" s="195" t="s">
        <v>157</v>
      </c>
      <c r="E438" s="196" t="s">
        <v>1</v>
      </c>
      <c r="F438" s="197" t="s">
        <v>797</v>
      </c>
      <c r="G438" s="13"/>
      <c r="H438" s="198">
        <v>13.555999999999999</v>
      </c>
      <c r="I438" s="199"/>
      <c r="J438" s="13"/>
      <c r="K438" s="13"/>
      <c r="L438" s="194"/>
      <c r="M438" s="200"/>
      <c r="N438" s="201"/>
      <c r="O438" s="201"/>
      <c r="P438" s="201"/>
      <c r="Q438" s="201"/>
      <c r="R438" s="201"/>
      <c r="S438" s="201"/>
      <c r="T438" s="202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196" t="s">
        <v>157</v>
      </c>
      <c r="AU438" s="196" t="s">
        <v>84</v>
      </c>
      <c r="AV438" s="13" t="s">
        <v>84</v>
      </c>
      <c r="AW438" s="13" t="s">
        <v>34</v>
      </c>
      <c r="AX438" s="13" t="s">
        <v>77</v>
      </c>
      <c r="AY438" s="196" t="s">
        <v>148</v>
      </c>
    </row>
    <row r="439" s="16" customFormat="1">
      <c r="A439" s="16"/>
      <c r="B439" s="229"/>
      <c r="C439" s="16"/>
      <c r="D439" s="195" t="s">
        <v>157</v>
      </c>
      <c r="E439" s="230" t="s">
        <v>1</v>
      </c>
      <c r="F439" s="231" t="s">
        <v>798</v>
      </c>
      <c r="G439" s="16"/>
      <c r="H439" s="232">
        <v>17.303999999999998</v>
      </c>
      <c r="I439" s="233"/>
      <c r="J439" s="16"/>
      <c r="K439" s="16"/>
      <c r="L439" s="229"/>
      <c r="M439" s="234"/>
      <c r="N439" s="235"/>
      <c r="O439" s="235"/>
      <c r="P439" s="235"/>
      <c r="Q439" s="235"/>
      <c r="R439" s="235"/>
      <c r="S439" s="235"/>
      <c r="T439" s="23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T439" s="230" t="s">
        <v>157</v>
      </c>
      <c r="AU439" s="230" t="s">
        <v>84</v>
      </c>
      <c r="AV439" s="16" t="s">
        <v>164</v>
      </c>
      <c r="AW439" s="16" t="s">
        <v>34</v>
      </c>
      <c r="AX439" s="16" t="s">
        <v>77</v>
      </c>
      <c r="AY439" s="230" t="s">
        <v>148</v>
      </c>
    </row>
    <row r="440" s="13" customFormat="1">
      <c r="A440" s="13"/>
      <c r="B440" s="194"/>
      <c r="C440" s="13"/>
      <c r="D440" s="195" t="s">
        <v>157</v>
      </c>
      <c r="E440" s="196" t="s">
        <v>1</v>
      </c>
      <c r="F440" s="197" t="s">
        <v>799</v>
      </c>
      <c r="G440" s="13"/>
      <c r="H440" s="198">
        <v>13.644</v>
      </c>
      <c r="I440" s="199"/>
      <c r="J440" s="13"/>
      <c r="K440" s="13"/>
      <c r="L440" s="194"/>
      <c r="M440" s="200"/>
      <c r="N440" s="201"/>
      <c r="O440" s="201"/>
      <c r="P440" s="201"/>
      <c r="Q440" s="201"/>
      <c r="R440" s="201"/>
      <c r="S440" s="201"/>
      <c r="T440" s="202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196" t="s">
        <v>157</v>
      </c>
      <c r="AU440" s="196" t="s">
        <v>84</v>
      </c>
      <c r="AV440" s="13" t="s">
        <v>84</v>
      </c>
      <c r="AW440" s="13" t="s">
        <v>34</v>
      </c>
      <c r="AX440" s="13" t="s">
        <v>77</v>
      </c>
      <c r="AY440" s="196" t="s">
        <v>148</v>
      </c>
    </row>
    <row r="441" s="13" customFormat="1">
      <c r="A441" s="13"/>
      <c r="B441" s="194"/>
      <c r="C441" s="13"/>
      <c r="D441" s="195" t="s">
        <v>157</v>
      </c>
      <c r="E441" s="196" t="s">
        <v>1</v>
      </c>
      <c r="F441" s="197" t="s">
        <v>796</v>
      </c>
      <c r="G441" s="13"/>
      <c r="H441" s="198">
        <v>3.7480000000000002</v>
      </c>
      <c r="I441" s="199"/>
      <c r="J441" s="13"/>
      <c r="K441" s="13"/>
      <c r="L441" s="194"/>
      <c r="M441" s="200"/>
      <c r="N441" s="201"/>
      <c r="O441" s="201"/>
      <c r="P441" s="201"/>
      <c r="Q441" s="201"/>
      <c r="R441" s="201"/>
      <c r="S441" s="201"/>
      <c r="T441" s="202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196" t="s">
        <v>157</v>
      </c>
      <c r="AU441" s="196" t="s">
        <v>84</v>
      </c>
      <c r="AV441" s="13" t="s">
        <v>84</v>
      </c>
      <c r="AW441" s="13" t="s">
        <v>34</v>
      </c>
      <c r="AX441" s="13" t="s">
        <v>77</v>
      </c>
      <c r="AY441" s="196" t="s">
        <v>148</v>
      </c>
    </row>
    <row r="442" s="16" customFormat="1">
      <c r="A442" s="16"/>
      <c r="B442" s="229"/>
      <c r="C442" s="16"/>
      <c r="D442" s="195" t="s">
        <v>157</v>
      </c>
      <c r="E442" s="230" t="s">
        <v>1</v>
      </c>
      <c r="F442" s="231" t="s">
        <v>798</v>
      </c>
      <c r="G442" s="16"/>
      <c r="H442" s="232">
        <v>17.391999999999999</v>
      </c>
      <c r="I442" s="233"/>
      <c r="J442" s="16"/>
      <c r="K442" s="16"/>
      <c r="L442" s="229"/>
      <c r="M442" s="234"/>
      <c r="N442" s="235"/>
      <c r="O442" s="235"/>
      <c r="P442" s="235"/>
      <c r="Q442" s="235"/>
      <c r="R442" s="235"/>
      <c r="S442" s="235"/>
      <c r="T442" s="23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T442" s="230" t="s">
        <v>157</v>
      </c>
      <c r="AU442" s="230" t="s">
        <v>84</v>
      </c>
      <c r="AV442" s="16" t="s">
        <v>164</v>
      </c>
      <c r="AW442" s="16" t="s">
        <v>34</v>
      </c>
      <c r="AX442" s="16" t="s">
        <v>77</v>
      </c>
      <c r="AY442" s="230" t="s">
        <v>148</v>
      </c>
    </row>
    <row r="443" s="15" customFormat="1">
      <c r="A443" s="15"/>
      <c r="B443" s="210"/>
      <c r="C443" s="15"/>
      <c r="D443" s="195" t="s">
        <v>157</v>
      </c>
      <c r="E443" s="211" t="s">
        <v>1</v>
      </c>
      <c r="F443" s="212" t="s">
        <v>186</v>
      </c>
      <c r="G443" s="15"/>
      <c r="H443" s="213">
        <v>34.695999999999998</v>
      </c>
      <c r="I443" s="214"/>
      <c r="J443" s="15"/>
      <c r="K443" s="15"/>
      <c r="L443" s="210"/>
      <c r="M443" s="215"/>
      <c r="N443" s="216"/>
      <c r="O443" s="216"/>
      <c r="P443" s="216"/>
      <c r="Q443" s="216"/>
      <c r="R443" s="216"/>
      <c r="S443" s="216"/>
      <c r="T443" s="217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T443" s="211" t="s">
        <v>157</v>
      </c>
      <c r="AU443" s="211" t="s">
        <v>84</v>
      </c>
      <c r="AV443" s="15" t="s">
        <v>155</v>
      </c>
      <c r="AW443" s="15" t="s">
        <v>34</v>
      </c>
      <c r="AX443" s="15" t="s">
        <v>82</v>
      </c>
      <c r="AY443" s="211" t="s">
        <v>148</v>
      </c>
    </row>
    <row r="444" s="2" customFormat="1" ht="16.5" customHeight="1">
      <c r="A444" s="38"/>
      <c r="B444" s="146"/>
      <c r="C444" s="181" t="s">
        <v>800</v>
      </c>
      <c r="D444" s="181" t="s">
        <v>150</v>
      </c>
      <c r="E444" s="182" t="s">
        <v>801</v>
      </c>
      <c r="F444" s="183" t="s">
        <v>802</v>
      </c>
      <c r="G444" s="184" t="s">
        <v>369</v>
      </c>
      <c r="H444" s="185">
        <v>5.1100000000000003</v>
      </c>
      <c r="I444" s="186"/>
      <c r="J444" s="187">
        <f>ROUND(I444*H444,2)</f>
        <v>0</v>
      </c>
      <c r="K444" s="183" t="s">
        <v>154</v>
      </c>
      <c r="L444" s="39"/>
      <c r="M444" s="188" t="s">
        <v>1</v>
      </c>
      <c r="N444" s="189" t="s">
        <v>42</v>
      </c>
      <c r="O444" s="77"/>
      <c r="P444" s="190">
        <f>O444*H444</f>
        <v>0</v>
      </c>
      <c r="Q444" s="190">
        <v>0.0043800000000000002</v>
      </c>
      <c r="R444" s="190">
        <f>Q444*H444</f>
        <v>0.022381800000000004</v>
      </c>
      <c r="S444" s="190">
        <v>0</v>
      </c>
      <c r="T444" s="191">
        <f>S444*H444</f>
        <v>0</v>
      </c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R444" s="192" t="s">
        <v>233</v>
      </c>
      <c r="AT444" s="192" t="s">
        <v>150</v>
      </c>
      <c r="AU444" s="192" t="s">
        <v>84</v>
      </c>
      <c r="AY444" s="19" t="s">
        <v>148</v>
      </c>
      <c r="BE444" s="193">
        <f>IF(N444="základní",J444,0)</f>
        <v>0</v>
      </c>
      <c r="BF444" s="193">
        <f>IF(N444="snížená",J444,0)</f>
        <v>0</v>
      </c>
      <c r="BG444" s="193">
        <f>IF(N444="zákl. přenesená",J444,0)</f>
        <v>0</v>
      </c>
      <c r="BH444" s="193">
        <f>IF(N444="sníž. přenesená",J444,0)</f>
        <v>0</v>
      </c>
      <c r="BI444" s="193">
        <f>IF(N444="nulová",J444,0)</f>
        <v>0</v>
      </c>
      <c r="BJ444" s="19" t="s">
        <v>82</v>
      </c>
      <c r="BK444" s="193">
        <f>ROUND(I444*H444,2)</f>
        <v>0</v>
      </c>
      <c r="BL444" s="19" t="s">
        <v>233</v>
      </c>
      <c r="BM444" s="192" t="s">
        <v>803</v>
      </c>
    </row>
    <row r="445" s="13" customFormat="1">
      <c r="A445" s="13"/>
      <c r="B445" s="194"/>
      <c r="C445" s="13"/>
      <c r="D445" s="195" t="s">
        <v>157</v>
      </c>
      <c r="E445" s="196" t="s">
        <v>1</v>
      </c>
      <c r="F445" s="197" t="s">
        <v>804</v>
      </c>
      <c r="G445" s="13"/>
      <c r="H445" s="198">
        <v>5.1100000000000003</v>
      </c>
      <c r="I445" s="199"/>
      <c r="J445" s="13"/>
      <c r="K445" s="13"/>
      <c r="L445" s="194"/>
      <c r="M445" s="200"/>
      <c r="N445" s="201"/>
      <c r="O445" s="201"/>
      <c r="P445" s="201"/>
      <c r="Q445" s="201"/>
      <c r="R445" s="201"/>
      <c r="S445" s="201"/>
      <c r="T445" s="202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196" t="s">
        <v>157</v>
      </c>
      <c r="AU445" s="196" t="s">
        <v>84</v>
      </c>
      <c r="AV445" s="13" t="s">
        <v>84</v>
      </c>
      <c r="AW445" s="13" t="s">
        <v>34</v>
      </c>
      <c r="AX445" s="13" t="s">
        <v>82</v>
      </c>
      <c r="AY445" s="196" t="s">
        <v>148</v>
      </c>
    </row>
    <row r="446" s="2" customFormat="1" ht="16.5" customHeight="1">
      <c r="A446" s="38"/>
      <c r="B446" s="146"/>
      <c r="C446" s="181" t="s">
        <v>805</v>
      </c>
      <c r="D446" s="181" t="s">
        <v>150</v>
      </c>
      <c r="E446" s="182" t="s">
        <v>806</v>
      </c>
      <c r="F446" s="183" t="s">
        <v>807</v>
      </c>
      <c r="G446" s="184" t="s">
        <v>153</v>
      </c>
      <c r="H446" s="185">
        <v>36.740000000000002</v>
      </c>
      <c r="I446" s="186"/>
      <c r="J446" s="187">
        <f>ROUND(I446*H446,2)</f>
        <v>0</v>
      </c>
      <c r="K446" s="183" t="s">
        <v>154</v>
      </c>
      <c r="L446" s="39"/>
      <c r="M446" s="188" t="s">
        <v>1</v>
      </c>
      <c r="N446" s="189" t="s">
        <v>42</v>
      </c>
      <c r="O446" s="77"/>
      <c r="P446" s="190">
        <f>O446*H446</f>
        <v>0</v>
      </c>
      <c r="Q446" s="190">
        <v>0.00010000000000000001</v>
      </c>
      <c r="R446" s="190">
        <f>Q446*H446</f>
        <v>0.0036740000000000002</v>
      </c>
      <c r="S446" s="190">
        <v>0</v>
      </c>
      <c r="T446" s="191">
        <f>S446*H446</f>
        <v>0</v>
      </c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R446" s="192" t="s">
        <v>233</v>
      </c>
      <c r="AT446" s="192" t="s">
        <v>150</v>
      </c>
      <c r="AU446" s="192" t="s">
        <v>84</v>
      </c>
      <c r="AY446" s="19" t="s">
        <v>148</v>
      </c>
      <c r="BE446" s="193">
        <f>IF(N446="základní",J446,0)</f>
        <v>0</v>
      </c>
      <c r="BF446" s="193">
        <f>IF(N446="snížená",J446,0)</f>
        <v>0</v>
      </c>
      <c r="BG446" s="193">
        <f>IF(N446="zákl. přenesená",J446,0)</f>
        <v>0</v>
      </c>
      <c r="BH446" s="193">
        <f>IF(N446="sníž. přenesená",J446,0)</f>
        <v>0</v>
      </c>
      <c r="BI446" s="193">
        <f>IF(N446="nulová",J446,0)</f>
        <v>0</v>
      </c>
      <c r="BJ446" s="19" t="s">
        <v>82</v>
      </c>
      <c r="BK446" s="193">
        <f>ROUND(I446*H446,2)</f>
        <v>0</v>
      </c>
      <c r="BL446" s="19" t="s">
        <v>233</v>
      </c>
      <c r="BM446" s="192" t="s">
        <v>808</v>
      </c>
    </row>
    <row r="447" s="13" customFormat="1">
      <c r="A447" s="13"/>
      <c r="B447" s="194"/>
      <c r="C447" s="13"/>
      <c r="D447" s="195" t="s">
        <v>157</v>
      </c>
      <c r="E447" s="196" t="s">
        <v>1</v>
      </c>
      <c r="F447" s="197" t="s">
        <v>809</v>
      </c>
      <c r="G447" s="13"/>
      <c r="H447" s="198">
        <v>36.740000000000002</v>
      </c>
      <c r="I447" s="199"/>
      <c r="J447" s="13"/>
      <c r="K447" s="13"/>
      <c r="L447" s="194"/>
      <c r="M447" s="200"/>
      <c r="N447" s="201"/>
      <c r="O447" s="201"/>
      <c r="P447" s="201"/>
      <c r="Q447" s="201"/>
      <c r="R447" s="201"/>
      <c r="S447" s="201"/>
      <c r="T447" s="202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196" t="s">
        <v>157</v>
      </c>
      <c r="AU447" s="196" t="s">
        <v>84</v>
      </c>
      <c r="AV447" s="13" t="s">
        <v>84</v>
      </c>
      <c r="AW447" s="13" t="s">
        <v>34</v>
      </c>
      <c r="AX447" s="13" t="s">
        <v>82</v>
      </c>
      <c r="AY447" s="196" t="s">
        <v>148</v>
      </c>
    </row>
    <row r="448" s="2" customFormat="1" ht="21.75" customHeight="1">
      <c r="A448" s="38"/>
      <c r="B448" s="146"/>
      <c r="C448" s="181" t="s">
        <v>810</v>
      </c>
      <c r="D448" s="181" t="s">
        <v>150</v>
      </c>
      <c r="E448" s="182" t="s">
        <v>811</v>
      </c>
      <c r="F448" s="183" t="s">
        <v>812</v>
      </c>
      <c r="G448" s="184" t="s">
        <v>153</v>
      </c>
      <c r="H448" s="185">
        <v>36.740000000000002</v>
      </c>
      <c r="I448" s="186"/>
      <c r="J448" s="187">
        <f>ROUND(I448*H448,2)</f>
        <v>0</v>
      </c>
      <c r="K448" s="183" t="s">
        <v>154</v>
      </c>
      <c r="L448" s="39"/>
      <c r="M448" s="188" t="s">
        <v>1</v>
      </c>
      <c r="N448" s="189" t="s">
        <v>42</v>
      </c>
      <c r="O448" s="77"/>
      <c r="P448" s="190">
        <f>O448*H448</f>
        <v>0</v>
      </c>
      <c r="Q448" s="190">
        <v>0.0016100000000000001</v>
      </c>
      <c r="R448" s="190">
        <f>Q448*H448</f>
        <v>0.059151400000000007</v>
      </c>
      <c r="S448" s="190">
        <v>0</v>
      </c>
      <c r="T448" s="191">
        <f>S448*H448</f>
        <v>0</v>
      </c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R448" s="192" t="s">
        <v>233</v>
      </c>
      <c r="AT448" s="192" t="s">
        <v>150</v>
      </c>
      <c r="AU448" s="192" t="s">
        <v>84</v>
      </c>
      <c r="AY448" s="19" t="s">
        <v>148</v>
      </c>
      <c r="BE448" s="193">
        <f>IF(N448="základní",J448,0)</f>
        <v>0</v>
      </c>
      <c r="BF448" s="193">
        <f>IF(N448="snížená",J448,0)</f>
        <v>0</v>
      </c>
      <c r="BG448" s="193">
        <f>IF(N448="zákl. přenesená",J448,0)</f>
        <v>0</v>
      </c>
      <c r="BH448" s="193">
        <f>IF(N448="sníž. přenesená",J448,0)</f>
        <v>0</v>
      </c>
      <c r="BI448" s="193">
        <f>IF(N448="nulová",J448,0)</f>
        <v>0</v>
      </c>
      <c r="BJ448" s="19" t="s">
        <v>82</v>
      </c>
      <c r="BK448" s="193">
        <f>ROUND(I448*H448,2)</f>
        <v>0</v>
      </c>
      <c r="BL448" s="19" t="s">
        <v>233</v>
      </c>
      <c r="BM448" s="192" t="s">
        <v>813</v>
      </c>
    </row>
    <row r="449" s="2" customFormat="1" ht="24.15" customHeight="1">
      <c r="A449" s="38"/>
      <c r="B449" s="146"/>
      <c r="C449" s="181" t="s">
        <v>814</v>
      </c>
      <c r="D449" s="181" t="s">
        <v>150</v>
      </c>
      <c r="E449" s="182" t="s">
        <v>815</v>
      </c>
      <c r="F449" s="183" t="s">
        <v>816</v>
      </c>
      <c r="G449" s="184" t="s">
        <v>579</v>
      </c>
      <c r="H449" s="228"/>
      <c r="I449" s="186"/>
      <c r="J449" s="187">
        <f>ROUND(I449*H449,2)</f>
        <v>0</v>
      </c>
      <c r="K449" s="183" t="s">
        <v>154</v>
      </c>
      <c r="L449" s="39"/>
      <c r="M449" s="188" t="s">
        <v>1</v>
      </c>
      <c r="N449" s="189" t="s">
        <v>42</v>
      </c>
      <c r="O449" s="77"/>
      <c r="P449" s="190">
        <f>O449*H449</f>
        <v>0</v>
      </c>
      <c r="Q449" s="190">
        <v>0</v>
      </c>
      <c r="R449" s="190">
        <f>Q449*H449</f>
        <v>0</v>
      </c>
      <c r="S449" s="190">
        <v>0</v>
      </c>
      <c r="T449" s="191">
        <f>S449*H449</f>
        <v>0</v>
      </c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R449" s="192" t="s">
        <v>233</v>
      </c>
      <c r="AT449" s="192" t="s">
        <v>150</v>
      </c>
      <c r="AU449" s="192" t="s">
        <v>84</v>
      </c>
      <c r="AY449" s="19" t="s">
        <v>148</v>
      </c>
      <c r="BE449" s="193">
        <f>IF(N449="základní",J449,0)</f>
        <v>0</v>
      </c>
      <c r="BF449" s="193">
        <f>IF(N449="snížená",J449,0)</f>
        <v>0</v>
      </c>
      <c r="BG449" s="193">
        <f>IF(N449="zákl. přenesená",J449,0)</f>
        <v>0</v>
      </c>
      <c r="BH449" s="193">
        <f>IF(N449="sníž. přenesená",J449,0)</f>
        <v>0</v>
      </c>
      <c r="BI449" s="193">
        <f>IF(N449="nulová",J449,0)</f>
        <v>0</v>
      </c>
      <c r="BJ449" s="19" t="s">
        <v>82</v>
      </c>
      <c r="BK449" s="193">
        <f>ROUND(I449*H449,2)</f>
        <v>0</v>
      </c>
      <c r="BL449" s="19" t="s">
        <v>233</v>
      </c>
      <c r="BM449" s="192" t="s">
        <v>817</v>
      </c>
    </row>
    <row r="450" s="12" customFormat="1" ht="22.8" customHeight="1">
      <c r="A450" s="12"/>
      <c r="B450" s="168"/>
      <c r="C450" s="12"/>
      <c r="D450" s="169" t="s">
        <v>76</v>
      </c>
      <c r="E450" s="179" t="s">
        <v>818</v>
      </c>
      <c r="F450" s="179" t="s">
        <v>819</v>
      </c>
      <c r="G450" s="12"/>
      <c r="H450" s="12"/>
      <c r="I450" s="171"/>
      <c r="J450" s="180">
        <f>BK450</f>
        <v>0</v>
      </c>
      <c r="K450" s="12"/>
      <c r="L450" s="168"/>
      <c r="M450" s="173"/>
      <c r="N450" s="174"/>
      <c r="O450" s="174"/>
      <c r="P450" s="175">
        <f>SUM(P451:P455)</f>
        <v>0</v>
      </c>
      <c r="Q450" s="174"/>
      <c r="R450" s="175">
        <f>SUM(R451:R455)</f>
        <v>0.0081249000000000009</v>
      </c>
      <c r="S450" s="174"/>
      <c r="T450" s="176">
        <f>SUM(T451:T455)</f>
        <v>0.054303479999999994</v>
      </c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R450" s="169" t="s">
        <v>84</v>
      </c>
      <c r="AT450" s="177" t="s">
        <v>76</v>
      </c>
      <c r="AU450" s="177" t="s">
        <v>82</v>
      </c>
      <c r="AY450" s="169" t="s">
        <v>148</v>
      </c>
      <c r="BK450" s="178">
        <f>SUM(BK451:BK455)</f>
        <v>0</v>
      </c>
    </row>
    <row r="451" s="2" customFormat="1" ht="16.5" customHeight="1">
      <c r="A451" s="38"/>
      <c r="B451" s="146"/>
      <c r="C451" s="181" t="s">
        <v>820</v>
      </c>
      <c r="D451" s="181" t="s">
        <v>150</v>
      </c>
      <c r="E451" s="182" t="s">
        <v>821</v>
      </c>
      <c r="F451" s="183" t="s">
        <v>822</v>
      </c>
      <c r="G451" s="184" t="s">
        <v>153</v>
      </c>
      <c r="H451" s="185">
        <v>9.1419999999999995</v>
      </c>
      <c r="I451" s="186"/>
      <c r="J451" s="187">
        <f>ROUND(I451*H451,2)</f>
        <v>0</v>
      </c>
      <c r="K451" s="183" t="s">
        <v>154</v>
      </c>
      <c r="L451" s="39"/>
      <c r="M451" s="188" t="s">
        <v>1</v>
      </c>
      <c r="N451" s="189" t="s">
        <v>42</v>
      </c>
      <c r="O451" s="77"/>
      <c r="P451" s="190">
        <f>O451*H451</f>
        <v>0</v>
      </c>
      <c r="Q451" s="190">
        <v>0</v>
      </c>
      <c r="R451" s="190">
        <f>Q451*H451</f>
        <v>0</v>
      </c>
      <c r="S451" s="190">
        <v>0.00594</v>
      </c>
      <c r="T451" s="191">
        <f>S451*H451</f>
        <v>0.054303479999999994</v>
      </c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R451" s="192" t="s">
        <v>233</v>
      </c>
      <c r="AT451" s="192" t="s">
        <v>150</v>
      </c>
      <c r="AU451" s="192" t="s">
        <v>84</v>
      </c>
      <c r="AY451" s="19" t="s">
        <v>148</v>
      </c>
      <c r="BE451" s="193">
        <f>IF(N451="základní",J451,0)</f>
        <v>0</v>
      </c>
      <c r="BF451" s="193">
        <f>IF(N451="snížená",J451,0)</f>
        <v>0</v>
      </c>
      <c r="BG451" s="193">
        <f>IF(N451="zákl. přenesená",J451,0)</f>
        <v>0</v>
      </c>
      <c r="BH451" s="193">
        <f>IF(N451="sníž. přenesená",J451,0)</f>
        <v>0</v>
      </c>
      <c r="BI451" s="193">
        <f>IF(N451="nulová",J451,0)</f>
        <v>0</v>
      </c>
      <c r="BJ451" s="19" t="s">
        <v>82</v>
      </c>
      <c r="BK451" s="193">
        <f>ROUND(I451*H451,2)</f>
        <v>0</v>
      </c>
      <c r="BL451" s="19" t="s">
        <v>233</v>
      </c>
      <c r="BM451" s="192" t="s">
        <v>823</v>
      </c>
    </row>
    <row r="452" s="14" customFormat="1">
      <c r="A452" s="14"/>
      <c r="B452" s="203"/>
      <c r="C452" s="14"/>
      <c r="D452" s="195" t="s">
        <v>157</v>
      </c>
      <c r="E452" s="204" t="s">
        <v>1</v>
      </c>
      <c r="F452" s="205" t="s">
        <v>824</v>
      </c>
      <c r="G452" s="14"/>
      <c r="H452" s="204" t="s">
        <v>1</v>
      </c>
      <c r="I452" s="206"/>
      <c r="J452" s="14"/>
      <c r="K452" s="14"/>
      <c r="L452" s="203"/>
      <c r="M452" s="207"/>
      <c r="N452" s="208"/>
      <c r="O452" s="208"/>
      <c r="P452" s="208"/>
      <c r="Q452" s="208"/>
      <c r="R452" s="208"/>
      <c r="S452" s="208"/>
      <c r="T452" s="209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04" t="s">
        <v>157</v>
      </c>
      <c r="AU452" s="204" t="s">
        <v>84</v>
      </c>
      <c r="AV452" s="14" t="s">
        <v>82</v>
      </c>
      <c r="AW452" s="14" t="s">
        <v>34</v>
      </c>
      <c r="AX452" s="14" t="s">
        <v>77</v>
      </c>
      <c r="AY452" s="204" t="s">
        <v>148</v>
      </c>
    </row>
    <row r="453" s="13" customFormat="1">
      <c r="A453" s="13"/>
      <c r="B453" s="194"/>
      <c r="C453" s="13"/>
      <c r="D453" s="195" t="s">
        <v>157</v>
      </c>
      <c r="E453" s="196" t="s">
        <v>1</v>
      </c>
      <c r="F453" s="197" t="s">
        <v>825</v>
      </c>
      <c r="G453" s="13"/>
      <c r="H453" s="198">
        <v>9.1419999999999995</v>
      </c>
      <c r="I453" s="199"/>
      <c r="J453" s="13"/>
      <c r="K453" s="13"/>
      <c r="L453" s="194"/>
      <c r="M453" s="200"/>
      <c r="N453" s="201"/>
      <c r="O453" s="201"/>
      <c r="P453" s="201"/>
      <c r="Q453" s="201"/>
      <c r="R453" s="201"/>
      <c r="S453" s="201"/>
      <c r="T453" s="202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196" t="s">
        <v>157</v>
      </c>
      <c r="AU453" s="196" t="s">
        <v>84</v>
      </c>
      <c r="AV453" s="13" t="s">
        <v>84</v>
      </c>
      <c r="AW453" s="13" t="s">
        <v>34</v>
      </c>
      <c r="AX453" s="13" t="s">
        <v>82</v>
      </c>
      <c r="AY453" s="196" t="s">
        <v>148</v>
      </c>
    </row>
    <row r="454" s="2" customFormat="1" ht="24.15" customHeight="1">
      <c r="A454" s="38"/>
      <c r="B454" s="146"/>
      <c r="C454" s="181" t="s">
        <v>826</v>
      </c>
      <c r="D454" s="181" t="s">
        <v>150</v>
      </c>
      <c r="E454" s="182" t="s">
        <v>827</v>
      </c>
      <c r="F454" s="183" t="s">
        <v>828</v>
      </c>
      <c r="G454" s="184" t="s">
        <v>369</v>
      </c>
      <c r="H454" s="185">
        <v>5.1100000000000003</v>
      </c>
      <c r="I454" s="186"/>
      <c r="J454" s="187">
        <f>ROUND(I454*H454,2)</f>
        <v>0</v>
      </c>
      <c r="K454" s="183" t="s">
        <v>154</v>
      </c>
      <c r="L454" s="39"/>
      <c r="M454" s="188" t="s">
        <v>1</v>
      </c>
      <c r="N454" s="189" t="s">
        <v>42</v>
      </c>
      <c r="O454" s="77"/>
      <c r="P454" s="190">
        <f>O454*H454</f>
        <v>0</v>
      </c>
      <c r="Q454" s="190">
        <v>0.0015900000000000001</v>
      </c>
      <c r="R454" s="190">
        <f>Q454*H454</f>
        <v>0.0081249000000000009</v>
      </c>
      <c r="S454" s="190">
        <v>0</v>
      </c>
      <c r="T454" s="191">
        <f>S454*H454</f>
        <v>0</v>
      </c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R454" s="192" t="s">
        <v>233</v>
      </c>
      <c r="AT454" s="192" t="s">
        <v>150</v>
      </c>
      <c r="AU454" s="192" t="s">
        <v>84</v>
      </c>
      <c r="AY454" s="19" t="s">
        <v>148</v>
      </c>
      <c r="BE454" s="193">
        <f>IF(N454="základní",J454,0)</f>
        <v>0</v>
      </c>
      <c r="BF454" s="193">
        <f>IF(N454="snížená",J454,0)</f>
        <v>0</v>
      </c>
      <c r="BG454" s="193">
        <f>IF(N454="zákl. přenesená",J454,0)</f>
        <v>0</v>
      </c>
      <c r="BH454" s="193">
        <f>IF(N454="sníž. přenesená",J454,0)</f>
        <v>0</v>
      </c>
      <c r="BI454" s="193">
        <f>IF(N454="nulová",J454,0)</f>
        <v>0</v>
      </c>
      <c r="BJ454" s="19" t="s">
        <v>82</v>
      </c>
      <c r="BK454" s="193">
        <f>ROUND(I454*H454,2)</f>
        <v>0</v>
      </c>
      <c r="BL454" s="19" t="s">
        <v>233</v>
      </c>
      <c r="BM454" s="192" t="s">
        <v>829</v>
      </c>
    </row>
    <row r="455" s="2" customFormat="1" ht="24.15" customHeight="1">
      <c r="A455" s="38"/>
      <c r="B455" s="146"/>
      <c r="C455" s="181" t="s">
        <v>830</v>
      </c>
      <c r="D455" s="181" t="s">
        <v>150</v>
      </c>
      <c r="E455" s="182" t="s">
        <v>831</v>
      </c>
      <c r="F455" s="183" t="s">
        <v>832</v>
      </c>
      <c r="G455" s="184" t="s">
        <v>579</v>
      </c>
      <c r="H455" s="228"/>
      <c r="I455" s="186"/>
      <c r="J455" s="187">
        <f>ROUND(I455*H455,2)</f>
        <v>0</v>
      </c>
      <c r="K455" s="183" t="s">
        <v>154</v>
      </c>
      <c r="L455" s="39"/>
      <c r="M455" s="188" t="s">
        <v>1</v>
      </c>
      <c r="N455" s="189" t="s">
        <v>42</v>
      </c>
      <c r="O455" s="77"/>
      <c r="P455" s="190">
        <f>O455*H455</f>
        <v>0</v>
      </c>
      <c r="Q455" s="190">
        <v>0</v>
      </c>
      <c r="R455" s="190">
        <f>Q455*H455</f>
        <v>0</v>
      </c>
      <c r="S455" s="190">
        <v>0</v>
      </c>
      <c r="T455" s="191">
        <f>S455*H455</f>
        <v>0</v>
      </c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R455" s="192" t="s">
        <v>233</v>
      </c>
      <c r="AT455" s="192" t="s">
        <v>150</v>
      </c>
      <c r="AU455" s="192" t="s">
        <v>84</v>
      </c>
      <c r="AY455" s="19" t="s">
        <v>148</v>
      </c>
      <c r="BE455" s="193">
        <f>IF(N455="základní",J455,0)</f>
        <v>0</v>
      </c>
      <c r="BF455" s="193">
        <f>IF(N455="snížená",J455,0)</f>
        <v>0</v>
      </c>
      <c r="BG455" s="193">
        <f>IF(N455="zákl. přenesená",J455,0)</f>
        <v>0</v>
      </c>
      <c r="BH455" s="193">
        <f>IF(N455="sníž. přenesená",J455,0)</f>
        <v>0</v>
      </c>
      <c r="BI455" s="193">
        <f>IF(N455="nulová",J455,0)</f>
        <v>0</v>
      </c>
      <c r="BJ455" s="19" t="s">
        <v>82</v>
      </c>
      <c r="BK455" s="193">
        <f>ROUND(I455*H455,2)</f>
        <v>0</v>
      </c>
      <c r="BL455" s="19" t="s">
        <v>233</v>
      </c>
      <c r="BM455" s="192" t="s">
        <v>833</v>
      </c>
    </row>
    <row r="456" s="12" customFormat="1" ht="22.8" customHeight="1">
      <c r="A456" s="12"/>
      <c r="B456" s="168"/>
      <c r="C456" s="12"/>
      <c r="D456" s="169" t="s">
        <v>76</v>
      </c>
      <c r="E456" s="179" t="s">
        <v>834</v>
      </c>
      <c r="F456" s="179" t="s">
        <v>835</v>
      </c>
      <c r="G456" s="12"/>
      <c r="H456" s="12"/>
      <c r="I456" s="171"/>
      <c r="J456" s="180">
        <f>BK456</f>
        <v>0</v>
      </c>
      <c r="K456" s="12"/>
      <c r="L456" s="168"/>
      <c r="M456" s="173"/>
      <c r="N456" s="174"/>
      <c r="O456" s="174"/>
      <c r="P456" s="175">
        <f>SUM(P457:P459)</f>
        <v>0</v>
      </c>
      <c r="Q456" s="174"/>
      <c r="R456" s="175">
        <f>SUM(R457:R459)</f>
        <v>0.085999999999999993</v>
      </c>
      <c r="S456" s="174"/>
      <c r="T456" s="176">
        <f>SUM(T457:T459)</f>
        <v>0</v>
      </c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R456" s="169" t="s">
        <v>84</v>
      </c>
      <c r="AT456" s="177" t="s">
        <v>76</v>
      </c>
      <c r="AU456" s="177" t="s">
        <v>82</v>
      </c>
      <c r="AY456" s="169" t="s">
        <v>148</v>
      </c>
      <c r="BK456" s="178">
        <f>SUM(BK457:BK459)</f>
        <v>0</v>
      </c>
    </row>
    <row r="457" s="2" customFormat="1" ht="24.15" customHeight="1">
      <c r="A457" s="38"/>
      <c r="B457" s="146"/>
      <c r="C457" s="181" t="s">
        <v>836</v>
      </c>
      <c r="D457" s="181" t="s">
        <v>150</v>
      </c>
      <c r="E457" s="182" t="s">
        <v>837</v>
      </c>
      <c r="F457" s="183" t="s">
        <v>838</v>
      </c>
      <c r="G457" s="184" t="s">
        <v>231</v>
      </c>
      <c r="H457" s="185">
        <v>2</v>
      </c>
      <c r="I457" s="186"/>
      <c r="J457" s="187">
        <f>ROUND(I457*H457,2)</f>
        <v>0</v>
      </c>
      <c r="K457" s="183" t="s">
        <v>154</v>
      </c>
      <c r="L457" s="39"/>
      <c r="M457" s="188" t="s">
        <v>1</v>
      </c>
      <c r="N457" s="189" t="s">
        <v>42</v>
      </c>
      <c r="O457" s="77"/>
      <c r="P457" s="190">
        <f>O457*H457</f>
        <v>0</v>
      </c>
      <c r="Q457" s="190">
        <v>0</v>
      </c>
      <c r="R457" s="190">
        <f>Q457*H457</f>
        <v>0</v>
      </c>
      <c r="S457" s="190">
        <v>0</v>
      </c>
      <c r="T457" s="191">
        <f>S457*H457</f>
        <v>0</v>
      </c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R457" s="192" t="s">
        <v>233</v>
      </c>
      <c r="AT457" s="192" t="s">
        <v>150</v>
      </c>
      <c r="AU457" s="192" t="s">
        <v>84</v>
      </c>
      <c r="AY457" s="19" t="s">
        <v>148</v>
      </c>
      <c r="BE457" s="193">
        <f>IF(N457="základní",J457,0)</f>
        <v>0</v>
      </c>
      <c r="BF457" s="193">
        <f>IF(N457="snížená",J457,0)</f>
        <v>0</v>
      </c>
      <c r="BG457" s="193">
        <f>IF(N457="zákl. přenesená",J457,0)</f>
        <v>0</v>
      </c>
      <c r="BH457" s="193">
        <f>IF(N457="sníž. přenesená",J457,0)</f>
        <v>0</v>
      </c>
      <c r="BI457" s="193">
        <f>IF(N457="nulová",J457,0)</f>
        <v>0</v>
      </c>
      <c r="BJ457" s="19" t="s">
        <v>82</v>
      </c>
      <c r="BK457" s="193">
        <f>ROUND(I457*H457,2)</f>
        <v>0</v>
      </c>
      <c r="BL457" s="19" t="s">
        <v>233</v>
      </c>
      <c r="BM457" s="192" t="s">
        <v>839</v>
      </c>
    </row>
    <row r="458" s="2" customFormat="1" ht="24.15" customHeight="1">
      <c r="A458" s="38"/>
      <c r="B458" s="146"/>
      <c r="C458" s="218" t="s">
        <v>840</v>
      </c>
      <c r="D458" s="218" t="s">
        <v>343</v>
      </c>
      <c r="E458" s="219" t="s">
        <v>841</v>
      </c>
      <c r="F458" s="220" t="s">
        <v>842</v>
      </c>
      <c r="G458" s="221" t="s">
        <v>231</v>
      </c>
      <c r="H458" s="222">
        <v>2</v>
      </c>
      <c r="I458" s="223"/>
      <c r="J458" s="224">
        <f>ROUND(I458*H458,2)</f>
        <v>0</v>
      </c>
      <c r="K458" s="220" t="s">
        <v>1</v>
      </c>
      <c r="L458" s="225"/>
      <c r="M458" s="226" t="s">
        <v>1</v>
      </c>
      <c r="N458" s="227" t="s">
        <v>42</v>
      </c>
      <c r="O458" s="77"/>
      <c r="P458" s="190">
        <f>O458*H458</f>
        <v>0</v>
      </c>
      <c r="Q458" s="190">
        <v>0.042999999999999997</v>
      </c>
      <c r="R458" s="190">
        <f>Q458*H458</f>
        <v>0.085999999999999993</v>
      </c>
      <c r="S458" s="190">
        <v>0</v>
      </c>
      <c r="T458" s="191">
        <f>S458*H458</f>
        <v>0</v>
      </c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R458" s="192" t="s">
        <v>328</v>
      </c>
      <c r="AT458" s="192" t="s">
        <v>343</v>
      </c>
      <c r="AU458" s="192" t="s">
        <v>84</v>
      </c>
      <c r="AY458" s="19" t="s">
        <v>148</v>
      </c>
      <c r="BE458" s="193">
        <f>IF(N458="základní",J458,0)</f>
        <v>0</v>
      </c>
      <c r="BF458" s="193">
        <f>IF(N458="snížená",J458,0)</f>
        <v>0</v>
      </c>
      <c r="BG458" s="193">
        <f>IF(N458="zákl. přenesená",J458,0)</f>
        <v>0</v>
      </c>
      <c r="BH458" s="193">
        <f>IF(N458="sníž. přenesená",J458,0)</f>
        <v>0</v>
      </c>
      <c r="BI458" s="193">
        <f>IF(N458="nulová",J458,0)</f>
        <v>0</v>
      </c>
      <c r="BJ458" s="19" t="s">
        <v>82</v>
      </c>
      <c r="BK458" s="193">
        <f>ROUND(I458*H458,2)</f>
        <v>0</v>
      </c>
      <c r="BL458" s="19" t="s">
        <v>233</v>
      </c>
      <c r="BM458" s="192" t="s">
        <v>843</v>
      </c>
    </row>
    <row r="459" s="2" customFormat="1" ht="24.15" customHeight="1">
      <c r="A459" s="38"/>
      <c r="B459" s="146"/>
      <c r="C459" s="181" t="s">
        <v>844</v>
      </c>
      <c r="D459" s="181" t="s">
        <v>150</v>
      </c>
      <c r="E459" s="182" t="s">
        <v>845</v>
      </c>
      <c r="F459" s="183" t="s">
        <v>846</v>
      </c>
      <c r="G459" s="184" t="s">
        <v>579</v>
      </c>
      <c r="H459" s="228"/>
      <c r="I459" s="186"/>
      <c r="J459" s="187">
        <f>ROUND(I459*H459,2)</f>
        <v>0</v>
      </c>
      <c r="K459" s="183" t="s">
        <v>154</v>
      </c>
      <c r="L459" s="39"/>
      <c r="M459" s="188" t="s">
        <v>1</v>
      </c>
      <c r="N459" s="189" t="s">
        <v>42</v>
      </c>
      <c r="O459" s="77"/>
      <c r="P459" s="190">
        <f>O459*H459</f>
        <v>0</v>
      </c>
      <c r="Q459" s="190">
        <v>0</v>
      </c>
      <c r="R459" s="190">
        <f>Q459*H459</f>
        <v>0</v>
      </c>
      <c r="S459" s="190">
        <v>0</v>
      </c>
      <c r="T459" s="191">
        <f>S459*H459</f>
        <v>0</v>
      </c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R459" s="192" t="s">
        <v>233</v>
      </c>
      <c r="AT459" s="192" t="s">
        <v>150</v>
      </c>
      <c r="AU459" s="192" t="s">
        <v>84</v>
      </c>
      <c r="AY459" s="19" t="s">
        <v>148</v>
      </c>
      <c r="BE459" s="193">
        <f>IF(N459="základní",J459,0)</f>
        <v>0</v>
      </c>
      <c r="BF459" s="193">
        <f>IF(N459="snížená",J459,0)</f>
        <v>0</v>
      </c>
      <c r="BG459" s="193">
        <f>IF(N459="zákl. přenesená",J459,0)</f>
        <v>0</v>
      </c>
      <c r="BH459" s="193">
        <f>IF(N459="sníž. přenesená",J459,0)</f>
        <v>0</v>
      </c>
      <c r="BI459" s="193">
        <f>IF(N459="nulová",J459,0)</f>
        <v>0</v>
      </c>
      <c r="BJ459" s="19" t="s">
        <v>82</v>
      </c>
      <c r="BK459" s="193">
        <f>ROUND(I459*H459,2)</f>
        <v>0</v>
      </c>
      <c r="BL459" s="19" t="s">
        <v>233</v>
      </c>
      <c r="BM459" s="192" t="s">
        <v>847</v>
      </c>
    </row>
    <row r="460" s="12" customFormat="1" ht="22.8" customHeight="1">
      <c r="A460" s="12"/>
      <c r="B460" s="168"/>
      <c r="C460" s="12"/>
      <c r="D460" s="169" t="s">
        <v>76</v>
      </c>
      <c r="E460" s="179" t="s">
        <v>848</v>
      </c>
      <c r="F460" s="179" t="s">
        <v>849</v>
      </c>
      <c r="G460" s="12"/>
      <c r="H460" s="12"/>
      <c r="I460" s="171"/>
      <c r="J460" s="180">
        <f>BK460</f>
        <v>0</v>
      </c>
      <c r="K460" s="12"/>
      <c r="L460" s="168"/>
      <c r="M460" s="173"/>
      <c r="N460" s="174"/>
      <c r="O460" s="174"/>
      <c r="P460" s="175">
        <f>SUM(P461:P468)</f>
        <v>0</v>
      </c>
      <c r="Q460" s="174"/>
      <c r="R460" s="175">
        <f>SUM(R461:R468)</f>
        <v>0.033184370000000005</v>
      </c>
      <c r="S460" s="174"/>
      <c r="T460" s="176">
        <f>SUM(T461:T468)</f>
        <v>0.16200000000000001</v>
      </c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R460" s="169" t="s">
        <v>84</v>
      </c>
      <c r="AT460" s="177" t="s">
        <v>76</v>
      </c>
      <c r="AU460" s="177" t="s">
        <v>82</v>
      </c>
      <c r="AY460" s="169" t="s">
        <v>148</v>
      </c>
      <c r="BK460" s="178">
        <f>SUM(BK461:BK468)</f>
        <v>0</v>
      </c>
    </row>
    <row r="461" s="2" customFormat="1" ht="24.15" customHeight="1">
      <c r="A461" s="38"/>
      <c r="B461" s="146"/>
      <c r="C461" s="181" t="s">
        <v>850</v>
      </c>
      <c r="D461" s="181" t="s">
        <v>150</v>
      </c>
      <c r="E461" s="182" t="s">
        <v>851</v>
      </c>
      <c r="F461" s="183" t="s">
        <v>852</v>
      </c>
      <c r="G461" s="184" t="s">
        <v>153</v>
      </c>
      <c r="H461" s="185">
        <v>11.549</v>
      </c>
      <c r="I461" s="186"/>
      <c r="J461" s="187">
        <f>ROUND(I461*H461,2)</f>
        <v>0</v>
      </c>
      <c r="K461" s="183" t="s">
        <v>154</v>
      </c>
      <c r="L461" s="39"/>
      <c r="M461" s="188" t="s">
        <v>1</v>
      </c>
      <c r="N461" s="189" t="s">
        <v>42</v>
      </c>
      <c r="O461" s="77"/>
      <c r="P461" s="190">
        <f>O461*H461</f>
        <v>0</v>
      </c>
      <c r="Q461" s="190">
        <v>0.00024000000000000001</v>
      </c>
      <c r="R461" s="190">
        <f>Q461*H461</f>
        <v>0.0027717599999999998</v>
      </c>
      <c r="S461" s="190">
        <v>0</v>
      </c>
      <c r="T461" s="191">
        <f>S461*H461</f>
        <v>0</v>
      </c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R461" s="192" t="s">
        <v>233</v>
      </c>
      <c r="AT461" s="192" t="s">
        <v>150</v>
      </c>
      <c r="AU461" s="192" t="s">
        <v>84</v>
      </c>
      <c r="AY461" s="19" t="s">
        <v>148</v>
      </c>
      <c r="BE461" s="193">
        <f>IF(N461="základní",J461,0)</f>
        <v>0</v>
      </c>
      <c r="BF461" s="193">
        <f>IF(N461="snížená",J461,0)</f>
        <v>0</v>
      </c>
      <c r="BG461" s="193">
        <f>IF(N461="zákl. přenesená",J461,0)</f>
        <v>0</v>
      </c>
      <c r="BH461" s="193">
        <f>IF(N461="sníž. přenesená",J461,0)</f>
        <v>0</v>
      </c>
      <c r="BI461" s="193">
        <f>IF(N461="nulová",J461,0)</f>
        <v>0</v>
      </c>
      <c r="BJ461" s="19" t="s">
        <v>82</v>
      </c>
      <c r="BK461" s="193">
        <f>ROUND(I461*H461,2)</f>
        <v>0</v>
      </c>
      <c r="BL461" s="19" t="s">
        <v>233</v>
      </c>
      <c r="BM461" s="192" t="s">
        <v>853</v>
      </c>
    </row>
    <row r="462" s="13" customFormat="1">
      <c r="A462" s="13"/>
      <c r="B462" s="194"/>
      <c r="C462" s="13"/>
      <c r="D462" s="195" t="s">
        <v>157</v>
      </c>
      <c r="E462" s="196" t="s">
        <v>1</v>
      </c>
      <c r="F462" s="197" t="s">
        <v>854</v>
      </c>
      <c r="G462" s="13"/>
      <c r="H462" s="198">
        <v>11.549</v>
      </c>
      <c r="I462" s="199"/>
      <c r="J462" s="13"/>
      <c r="K462" s="13"/>
      <c r="L462" s="194"/>
      <c r="M462" s="200"/>
      <c r="N462" s="201"/>
      <c r="O462" s="201"/>
      <c r="P462" s="201"/>
      <c r="Q462" s="201"/>
      <c r="R462" s="201"/>
      <c r="S462" s="201"/>
      <c r="T462" s="202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196" t="s">
        <v>157</v>
      </c>
      <c r="AU462" s="196" t="s">
        <v>84</v>
      </c>
      <c r="AV462" s="13" t="s">
        <v>84</v>
      </c>
      <c r="AW462" s="13" t="s">
        <v>34</v>
      </c>
      <c r="AX462" s="13" t="s">
        <v>82</v>
      </c>
      <c r="AY462" s="196" t="s">
        <v>148</v>
      </c>
    </row>
    <row r="463" s="2" customFormat="1" ht="24.15" customHeight="1">
      <c r="A463" s="38"/>
      <c r="B463" s="146"/>
      <c r="C463" s="218" t="s">
        <v>855</v>
      </c>
      <c r="D463" s="218" t="s">
        <v>343</v>
      </c>
      <c r="E463" s="219" t="s">
        <v>856</v>
      </c>
      <c r="F463" s="220" t="s">
        <v>857</v>
      </c>
      <c r="G463" s="221" t="s">
        <v>295</v>
      </c>
      <c r="H463" s="222">
        <v>1</v>
      </c>
      <c r="I463" s="223"/>
      <c r="J463" s="224">
        <f>ROUND(I463*H463,2)</f>
        <v>0</v>
      </c>
      <c r="K463" s="220" t="s">
        <v>1</v>
      </c>
      <c r="L463" s="225"/>
      <c r="M463" s="226" t="s">
        <v>1</v>
      </c>
      <c r="N463" s="227" t="s">
        <v>42</v>
      </c>
      <c r="O463" s="77"/>
      <c r="P463" s="190">
        <f>O463*H463</f>
        <v>0</v>
      </c>
      <c r="Q463" s="190">
        <v>0.02741</v>
      </c>
      <c r="R463" s="190">
        <f>Q463*H463</f>
        <v>0.02741</v>
      </c>
      <c r="S463" s="190">
        <v>0</v>
      </c>
      <c r="T463" s="191">
        <f>S463*H463</f>
        <v>0</v>
      </c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R463" s="192" t="s">
        <v>328</v>
      </c>
      <c r="AT463" s="192" t="s">
        <v>343</v>
      </c>
      <c r="AU463" s="192" t="s">
        <v>84</v>
      </c>
      <c r="AY463" s="19" t="s">
        <v>148</v>
      </c>
      <c r="BE463" s="193">
        <f>IF(N463="základní",J463,0)</f>
        <v>0</v>
      </c>
      <c r="BF463" s="193">
        <f>IF(N463="snížená",J463,0)</f>
        <v>0</v>
      </c>
      <c r="BG463" s="193">
        <f>IF(N463="zákl. přenesená",J463,0)</f>
        <v>0</v>
      </c>
      <c r="BH463" s="193">
        <f>IF(N463="sníž. přenesená",J463,0)</f>
        <v>0</v>
      </c>
      <c r="BI463" s="193">
        <f>IF(N463="nulová",J463,0)</f>
        <v>0</v>
      </c>
      <c r="BJ463" s="19" t="s">
        <v>82</v>
      </c>
      <c r="BK463" s="193">
        <f>ROUND(I463*H463,2)</f>
        <v>0</v>
      </c>
      <c r="BL463" s="19" t="s">
        <v>233</v>
      </c>
      <c r="BM463" s="192" t="s">
        <v>858</v>
      </c>
    </row>
    <row r="464" s="2" customFormat="1" ht="24.15" customHeight="1">
      <c r="A464" s="38"/>
      <c r="B464" s="146"/>
      <c r="C464" s="181" t="s">
        <v>859</v>
      </c>
      <c r="D464" s="181" t="s">
        <v>150</v>
      </c>
      <c r="E464" s="182" t="s">
        <v>860</v>
      </c>
      <c r="F464" s="183" t="s">
        <v>861</v>
      </c>
      <c r="G464" s="184" t="s">
        <v>369</v>
      </c>
      <c r="H464" s="185">
        <v>23.097000000000001</v>
      </c>
      <c r="I464" s="186"/>
      <c r="J464" s="187">
        <f>ROUND(I464*H464,2)</f>
        <v>0</v>
      </c>
      <c r="K464" s="183" t="s">
        <v>154</v>
      </c>
      <c r="L464" s="39"/>
      <c r="M464" s="188" t="s">
        <v>1</v>
      </c>
      <c r="N464" s="189" t="s">
        <v>42</v>
      </c>
      <c r="O464" s="77"/>
      <c r="P464" s="190">
        <f>O464*H464</f>
        <v>0</v>
      </c>
      <c r="Q464" s="190">
        <v>6.0000000000000002E-05</v>
      </c>
      <c r="R464" s="190">
        <f>Q464*H464</f>
        <v>0.0013858200000000001</v>
      </c>
      <c r="S464" s="190">
        <v>0</v>
      </c>
      <c r="T464" s="191">
        <f>S464*H464</f>
        <v>0</v>
      </c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R464" s="192" t="s">
        <v>233</v>
      </c>
      <c r="AT464" s="192" t="s">
        <v>150</v>
      </c>
      <c r="AU464" s="192" t="s">
        <v>84</v>
      </c>
      <c r="AY464" s="19" t="s">
        <v>148</v>
      </c>
      <c r="BE464" s="193">
        <f>IF(N464="základní",J464,0)</f>
        <v>0</v>
      </c>
      <c r="BF464" s="193">
        <f>IF(N464="snížená",J464,0)</f>
        <v>0</v>
      </c>
      <c r="BG464" s="193">
        <f>IF(N464="zákl. přenesená",J464,0)</f>
        <v>0</v>
      </c>
      <c r="BH464" s="193">
        <f>IF(N464="sníž. přenesená",J464,0)</f>
        <v>0</v>
      </c>
      <c r="BI464" s="193">
        <f>IF(N464="nulová",J464,0)</f>
        <v>0</v>
      </c>
      <c r="BJ464" s="19" t="s">
        <v>82</v>
      </c>
      <c r="BK464" s="193">
        <f>ROUND(I464*H464,2)</f>
        <v>0</v>
      </c>
      <c r="BL464" s="19" t="s">
        <v>233</v>
      </c>
      <c r="BM464" s="192" t="s">
        <v>862</v>
      </c>
    </row>
    <row r="465" s="13" customFormat="1">
      <c r="A465" s="13"/>
      <c r="B465" s="194"/>
      <c r="C465" s="13"/>
      <c r="D465" s="195" t="s">
        <v>157</v>
      </c>
      <c r="E465" s="196" t="s">
        <v>1</v>
      </c>
      <c r="F465" s="197" t="s">
        <v>863</v>
      </c>
      <c r="G465" s="13"/>
      <c r="H465" s="198">
        <v>23.097000000000001</v>
      </c>
      <c r="I465" s="199"/>
      <c r="J465" s="13"/>
      <c r="K465" s="13"/>
      <c r="L465" s="194"/>
      <c r="M465" s="200"/>
      <c r="N465" s="201"/>
      <c r="O465" s="201"/>
      <c r="P465" s="201"/>
      <c r="Q465" s="201"/>
      <c r="R465" s="201"/>
      <c r="S465" s="201"/>
      <c r="T465" s="202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196" t="s">
        <v>157</v>
      </c>
      <c r="AU465" s="196" t="s">
        <v>84</v>
      </c>
      <c r="AV465" s="13" t="s">
        <v>84</v>
      </c>
      <c r="AW465" s="13" t="s">
        <v>34</v>
      </c>
      <c r="AX465" s="13" t="s">
        <v>82</v>
      </c>
      <c r="AY465" s="196" t="s">
        <v>148</v>
      </c>
    </row>
    <row r="466" s="2" customFormat="1" ht="24.15" customHeight="1">
      <c r="A466" s="38"/>
      <c r="B466" s="146"/>
      <c r="C466" s="181" t="s">
        <v>864</v>
      </c>
      <c r="D466" s="181" t="s">
        <v>150</v>
      </c>
      <c r="E466" s="182" t="s">
        <v>865</v>
      </c>
      <c r="F466" s="183" t="s">
        <v>866</v>
      </c>
      <c r="G466" s="184" t="s">
        <v>369</v>
      </c>
      <c r="H466" s="185">
        <v>23.097000000000001</v>
      </c>
      <c r="I466" s="186"/>
      <c r="J466" s="187">
        <f>ROUND(I466*H466,2)</f>
        <v>0</v>
      </c>
      <c r="K466" s="183" t="s">
        <v>154</v>
      </c>
      <c r="L466" s="39"/>
      <c r="M466" s="188" t="s">
        <v>1</v>
      </c>
      <c r="N466" s="189" t="s">
        <v>42</v>
      </c>
      <c r="O466" s="77"/>
      <c r="P466" s="190">
        <f>O466*H466</f>
        <v>0</v>
      </c>
      <c r="Q466" s="190">
        <v>6.9999999999999994E-05</v>
      </c>
      <c r="R466" s="190">
        <f>Q466*H466</f>
        <v>0.0016167899999999999</v>
      </c>
      <c r="S466" s="190">
        <v>0</v>
      </c>
      <c r="T466" s="191">
        <f>S466*H466</f>
        <v>0</v>
      </c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R466" s="192" t="s">
        <v>233</v>
      </c>
      <c r="AT466" s="192" t="s">
        <v>150</v>
      </c>
      <c r="AU466" s="192" t="s">
        <v>84</v>
      </c>
      <c r="AY466" s="19" t="s">
        <v>148</v>
      </c>
      <c r="BE466" s="193">
        <f>IF(N466="základní",J466,0)</f>
        <v>0</v>
      </c>
      <c r="BF466" s="193">
        <f>IF(N466="snížená",J466,0)</f>
        <v>0</v>
      </c>
      <c r="BG466" s="193">
        <f>IF(N466="zákl. přenesená",J466,0)</f>
        <v>0</v>
      </c>
      <c r="BH466" s="193">
        <f>IF(N466="sníž. přenesená",J466,0)</f>
        <v>0</v>
      </c>
      <c r="BI466" s="193">
        <f>IF(N466="nulová",J466,0)</f>
        <v>0</v>
      </c>
      <c r="BJ466" s="19" t="s">
        <v>82</v>
      </c>
      <c r="BK466" s="193">
        <f>ROUND(I466*H466,2)</f>
        <v>0</v>
      </c>
      <c r="BL466" s="19" t="s">
        <v>233</v>
      </c>
      <c r="BM466" s="192" t="s">
        <v>867</v>
      </c>
    </row>
    <row r="467" s="2" customFormat="1" ht="16.5" customHeight="1">
      <c r="A467" s="38"/>
      <c r="B467" s="146"/>
      <c r="C467" s="181" t="s">
        <v>868</v>
      </c>
      <c r="D467" s="181" t="s">
        <v>150</v>
      </c>
      <c r="E467" s="182" t="s">
        <v>869</v>
      </c>
      <c r="F467" s="183" t="s">
        <v>870</v>
      </c>
      <c r="G467" s="184" t="s">
        <v>231</v>
      </c>
      <c r="H467" s="185">
        <v>2</v>
      </c>
      <c r="I467" s="186"/>
      <c r="J467" s="187">
        <f>ROUND(I467*H467,2)</f>
        <v>0</v>
      </c>
      <c r="K467" s="183" t="s">
        <v>154</v>
      </c>
      <c r="L467" s="39"/>
      <c r="M467" s="188" t="s">
        <v>1</v>
      </c>
      <c r="N467" s="189" t="s">
        <v>42</v>
      </c>
      <c r="O467" s="77"/>
      <c r="P467" s="190">
        <f>O467*H467</f>
        <v>0</v>
      </c>
      <c r="Q467" s="190">
        <v>0</v>
      </c>
      <c r="R467" s="190">
        <f>Q467*H467</f>
        <v>0</v>
      </c>
      <c r="S467" s="190">
        <v>0.081000000000000003</v>
      </c>
      <c r="T467" s="191">
        <f>S467*H467</f>
        <v>0.16200000000000001</v>
      </c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R467" s="192" t="s">
        <v>233</v>
      </c>
      <c r="AT467" s="192" t="s">
        <v>150</v>
      </c>
      <c r="AU467" s="192" t="s">
        <v>84</v>
      </c>
      <c r="AY467" s="19" t="s">
        <v>148</v>
      </c>
      <c r="BE467" s="193">
        <f>IF(N467="základní",J467,0)</f>
        <v>0</v>
      </c>
      <c r="BF467" s="193">
        <f>IF(N467="snížená",J467,0)</f>
        <v>0</v>
      </c>
      <c r="BG467" s="193">
        <f>IF(N467="zákl. přenesená",J467,0)</f>
        <v>0</v>
      </c>
      <c r="BH467" s="193">
        <f>IF(N467="sníž. přenesená",J467,0)</f>
        <v>0</v>
      </c>
      <c r="BI467" s="193">
        <f>IF(N467="nulová",J467,0)</f>
        <v>0</v>
      </c>
      <c r="BJ467" s="19" t="s">
        <v>82</v>
      </c>
      <c r="BK467" s="193">
        <f>ROUND(I467*H467,2)</f>
        <v>0</v>
      </c>
      <c r="BL467" s="19" t="s">
        <v>233</v>
      </c>
      <c r="BM467" s="192" t="s">
        <v>871</v>
      </c>
    </row>
    <row r="468" s="2" customFormat="1" ht="24.15" customHeight="1">
      <c r="A468" s="38"/>
      <c r="B468" s="146"/>
      <c r="C468" s="181" t="s">
        <v>872</v>
      </c>
      <c r="D468" s="181" t="s">
        <v>150</v>
      </c>
      <c r="E468" s="182" t="s">
        <v>873</v>
      </c>
      <c r="F468" s="183" t="s">
        <v>874</v>
      </c>
      <c r="G468" s="184" t="s">
        <v>579</v>
      </c>
      <c r="H468" s="228"/>
      <c r="I468" s="186"/>
      <c r="J468" s="187">
        <f>ROUND(I468*H468,2)</f>
        <v>0</v>
      </c>
      <c r="K468" s="183" t="s">
        <v>154</v>
      </c>
      <c r="L468" s="39"/>
      <c r="M468" s="188" t="s">
        <v>1</v>
      </c>
      <c r="N468" s="189" t="s">
        <v>42</v>
      </c>
      <c r="O468" s="77"/>
      <c r="P468" s="190">
        <f>O468*H468</f>
        <v>0</v>
      </c>
      <c r="Q468" s="190">
        <v>0</v>
      </c>
      <c r="R468" s="190">
        <f>Q468*H468</f>
        <v>0</v>
      </c>
      <c r="S468" s="190">
        <v>0</v>
      </c>
      <c r="T468" s="191">
        <f>S468*H468</f>
        <v>0</v>
      </c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R468" s="192" t="s">
        <v>233</v>
      </c>
      <c r="AT468" s="192" t="s">
        <v>150</v>
      </c>
      <c r="AU468" s="192" t="s">
        <v>84</v>
      </c>
      <c r="AY468" s="19" t="s">
        <v>148</v>
      </c>
      <c r="BE468" s="193">
        <f>IF(N468="základní",J468,0)</f>
        <v>0</v>
      </c>
      <c r="BF468" s="193">
        <f>IF(N468="snížená",J468,0)</f>
        <v>0</v>
      </c>
      <c r="BG468" s="193">
        <f>IF(N468="zákl. přenesená",J468,0)</f>
        <v>0</v>
      </c>
      <c r="BH468" s="193">
        <f>IF(N468="sníž. přenesená",J468,0)</f>
        <v>0</v>
      </c>
      <c r="BI468" s="193">
        <f>IF(N468="nulová",J468,0)</f>
        <v>0</v>
      </c>
      <c r="BJ468" s="19" t="s">
        <v>82</v>
      </c>
      <c r="BK468" s="193">
        <f>ROUND(I468*H468,2)</f>
        <v>0</v>
      </c>
      <c r="BL468" s="19" t="s">
        <v>233</v>
      </c>
      <c r="BM468" s="192" t="s">
        <v>875</v>
      </c>
    </row>
    <row r="469" s="12" customFormat="1" ht="22.8" customHeight="1">
      <c r="A469" s="12"/>
      <c r="B469" s="168"/>
      <c r="C469" s="12"/>
      <c r="D469" s="169" t="s">
        <v>76</v>
      </c>
      <c r="E469" s="179" t="s">
        <v>876</v>
      </c>
      <c r="F469" s="179" t="s">
        <v>877</v>
      </c>
      <c r="G469" s="12"/>
      <c r="H469" s="12"/>
      <c r="I469" s="171"/>
      <c r="J469" s="180">
        <f>BK469</f>
        <v>0</v>
      </c>
      <c r="K469" s="12"/>
      <c r="L469" s="168"/>
      <c r="M469" s="173"/>
      <c r="N469" s="174"/>
      <c r="O469" s="174"/>
      <c r="P469" s="175">
        <f>SUM(P470:P484)</f>
        <v>0</v>
      </c>
      <c r="Q469" s="174"/>
      <c r="R469" s="175">
        <f>SUM(R470:R484)</f>
        <v>0.12101754999999999</v>
      </c>
      <c r="S469" s="174"/>
      <c r="T469" s="176">
        <f>SUM(T470:T484)</f>
        <v>0</v>
      </c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R469" s="169" t="s">
        <v>84</v>
      </c>
      <c r="AT469" s="177" t="s">
        <v>76</v>
      </c>
      <c r="AU469" s="177" t="s">
        <v>82</v>
      </c>
      <c r="AY469" s="169" t="s">
        <v>148</v>
      </c>
      <c r="BK469" s="178">
        <f>SUM(BK470:BK484)</f>
        <v>0</v>
      </c>
    </row>
    <row r="470" s="2" customFormat="1" ht="16.5" customHeight="1">
      <c r="A470" s="38"/>
      <c r="B470" s="146"/>
      <c r="C470" s="181" t="s">
        <v>878</v>
      </c>
      <c r="D470" s="181" t="s">
        <v>150</v>
      </c>
      <c r="E470" s="182" t="s">
        <v>879</v>
      </c>
      <c r="F470" s="183" t="s">
        <v>880</v>
      </c>
      <c r="G470" s="184" t="s">
        <v>153</v>
      </c>
      <c r="H470" s="185">
        <v>34.698</v>
      </c>
      <c r="I470" s="186"/>
      <c r="J470" s="187">
        <f>ROUND(I470*H470,2)</f>
        <v>0</v>
      </c>
      <c r="K470" s="183" t="s">
        <v>154</v>
      </c>
      <c r="L470" s="39"/>
      <c r="M470" s="188" t="s">
        <v>1</v>
      </c>
      <c r="N470" s="189" t="s">
        <v>42</v>
      </c>
      <c r="O470" s="77"/>
      <c r="P470" s="190">
        <f>O470*H470</f>
        <v>0</v>
      </c>
      <c r="Q470" s="190">
        <v>0.00029999999999999997</v>
      </c>
      <c r="R470" s="190">
        <f>Q470*H470</f>
        <v>0.010409399999999999</v>
      </c>
      <c r="S470" s="190">
        <v>0</v>
      </c>
      <c r="T470" s="191">
        <f>S470*H470</f>
        <v>0</v>
      </c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R470" s="192" t="s">
        <v>233</v>
      </c>
      <c r="AT470" s="192" t="s">
        <v>150</v>
      </c>
      <c r="AU470" s="192" t="s">
        <v>84</v>
      </c>
      <c r="AY470" s="19" t="s">
        <v>148</v>
      </c>
      <c r="BE470" s="193">
        <f>IF(N470="základní",J470,0)</f>
        <v>0</v>
      </c>
      <c r="BF470" s="193">
        <f>IF(N470="snížená",J470,0)</f>
        <v>0</v>
      </c>
      <c r="BG470" s="193">
        <f>IF(N470="zákl. přenesená",J470,0)</f>
        <v>0</v>
      </c>
      <c r="BH470" s="193">
        <f>IF(N470="sníž. přenesená",J470,0)</f>
        <v>0</v>
      </c>
      <c r="BI470" s="193">
        <f>IF(N470="nulová",J470,0)</f>
        <v>0</v>
      </c>
      <c r="BJ470" s="19" t="s">
        <v>82</v>
      </c>
      <c r="BK470" s="193">
        <f>ROUND(I470*H470,2)</f>
        <v>0</v>
      </c>
      <c r="BL470" s="19" t="s">
        <v>233</v>
      </c>
      <c r="BM470" s="192" t="s">
        <v>881</v>
      </c>
    </row>
    <row r="471" s="13" customFormat="1">
      <c r="A471" s="13"/>
      <c r="B471" s="194"/>
      <c r="C471" s="13"/>
      <c r="D471" s="195" t="s">
        <v>157</v>
      </c>
      <c r="E471" s="196" t="s">
        <v>1</v>
      </c>
      <c r="F471" s="197" t="s">
        <v>882</v>
      </c>
      <c r="G471" s="13"/>
      <c r="H471" s="198">
        <v>13.558999999999999</v>
      </c>
      <c r="I471" s="199"/>
      <c r="J471" s="13"/>
      <c r="K471" s="13"/>
      <c r="L471" s="194"/>
      <c r="M471" s="200"/>
      <c r="N471" s="201"/>
      <c r="O471" s="201"/>
      <c r="P471" s="201"/>
      <c r="Q471" s="201"/>
      <c r="R471" s="201"/>
      <c r="S471" s="201"/>
      <c r="T471" s="202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196" t="s">
        <v>157</v>
      </c>
      <c r="AU471" s="196" t="s">
        <v>84</v>
      </c>
      <c r="AV471" s="13" t="s">
        <v>84</v>
      </c>
      <c r="AW471" s="13" t="s">
        <v>34</v>
      </c>
      <c r="AX471" s="13" t="s">
        <v>77</v>
      </c>
      <c r="AY471" s="196" t="s">
        <v>148</v>
      </c>
    </row>
    <row r="472" s="13" customFormat="1">
      <c r="A472" s="13"/>
      <c r="B472" s="194"/>
      <c r="C472" s="13"/>
      <c r="D472" s="195" t="s">
        <v>157</v>
      </c>
      <c r="E472" s="196" t="s">
        <v>1</v>
      </c>
      <c r="F472" s="197" t="s">
        <v>304</v>
      </c>
      <c r="G472" s="13"/>
      <c r="H472" s="198">
        <v>7.4950000000000001</v>
      </c>
      <c r="I472" s="199"/>
      <c r="J472" s="13"/>
      <c r="K472" s="13"/>
      <c r="L472" s="194"/>
      <c r="M472" s="200"/>
      <c r="N472" s="201"/>
      <c r="O472" s="201"/>
      <c r="P472" s="201"/>
      <c r="Q472" s="201"/>
      <c r="R472" s="201"/>
      <c r="S472" s="201"/>
      <c r="T472" s="202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196" t="s">
        <v>157</v>
      </c>
      <c r="AU472" s="196" t="s">
        <v>84</v>
      </c>
      <c r="AV472" s="13" t="s">
        <v>84</v>
      </c>
      <c r="AW472" s="13" t="s">
        <v>34</v>
      </c>
      <c r="AX472" s="13" t="s">
        <v>77</v>
      </c>
      <c r="AY472" s="196" t="s">
        <v>148</v>
      </c>
    </row>
    <row r="473" s="13" customFormat="1">
      <c r="A473" s="13"/>
      <c r="B473" s="194"/>
      <c r="C473" s="13"/>
      <c r="D473" s="195" t="s">
        <v>157</v>
      </c>
      <c r="E473" s="196" t="s">
        <v>1</v>
      </c>
      <c r="F473" s="197" t="s">
        <v>305</v>
      </c>
      <c r="G473" s="13"/>
      <c r="H473" s="198">
        <v>6.1070000000000002</v>
      </c>
      <c r="I473" s="199"/>
      <c r="J473" s="13"/>
      <c r="K473" s="13"/>
      <c r="L473" s="194"/>
      <c r="M473" s="200"/>
      <c r="N473" s="201"/>
      <c r="O473" s="201"/>
      <c r="P473" s="201"/>
      <c r="Q473" s="201"/>
      <c r="R473" s="201"/>
      <c r="S473" s="201"/>
      <c r="T473" s="202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196" t="s">
        <v>157</v>
      </c>
      <c r="AU473" s="196" t="s">
        <v>84</v>
      </c>
      <c r="AV473" s="13" t="s">
        <v>84</v>
      </c>
      <c r="AW473" s="13" t="s">
        <v>34</v>
      </c>
      <c r="AX473" s="13" t="s">
        <v>77</v>
      </c>
      <c r="AY473" s="196" t="s">
        <v>148</v>
      </c>
    </row>
    <row r="474" s="13" customFormat="1">
      <c r="A474" s="13"/>
      <c r="B474" s="194"/>
      <c r="C474" s="13"/>
      <c r="D474" s="195" t="s">
        <v>157</v>
      </c>
      <c r="E474" s="196" t="s">
        <v>1</v>
      </c>
      <c r="F474" s="197" t="s">
        <v>303</v>
      </c>
      <c r="G474" s="13"/>
      <c r="H474" s="198">
        <v>7.5369999999999999</v>
      </c>
      <c r="I474" s="199"/>
      <c r="J474" s="13"/>
      <c r="K474" s="13"/>
      <c r="L474" s="194"/>
      <c r="M474" s="200"/>
      <c r="N474" s="201"/>
      <c r="O474" s="201"/>
      <c r="P474" s="201"/>
      <c r="Q474" s="201"/>
      <c r="R474" s="201"/>
      <c r="S474" s="201"/>
      <c r="T474" s="202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196" t="s">
        <v>157</v>
      </c>
      <c r="AU474" s="196" t="s">
        <v>84</v>
      </c>
      <c r="AV474" s="13" t="s">
        <v>84</v>
      </c>
      <c r="AW474" s="13" t="s">
        <v>34</v>
      </c>
      <c r="AX474" s="13" t="s">
        <v>77</v>
      </c>
      <c r="AY474" s="196" t="s">
        <v>148</v>
      </c>
    </row>
    <row r="475" s="15" customFormat="1">
      <c r="A475" s="15"/>
      <c r="B475" s="210"/>
      <c r="C475" s="15"/>
      <c r="D475" s="195" t="s">
        <v>157</v>
      </c>
      <c r="E475" s="211" t="s">
        <v>1</v>
      </c>
      <c r="F475" s="212" t="s">
        <v>186</v>
      </c>
      <c r="G475" s="15"/>
      <c r="H475" s="213">
        <v>34.698</v>
      </c>
      <c r="I475" s="214"/>
      <c r="J475" s="15"/>
      <c r="K475" s="15"/>
      <c r="L475" s="210"/>
      <c r="M475" s="215"/>
      <c r="N475" s="216"/>
      <c r="O475" s="216"/>
      <c r="P475" s="216"/>
      <c r="Q475" s="216"/>
      <c r="R475" s="216"/>
      <c r="S475" s="216"/>
      <c r="T475" s="217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T475" s="211" t="s">
        <v>157</v>
      </c>
      <c r="AU475" s="211" t="s">
        <v>84</v>
      </c>
      <c r="AV475" s="15" t="s">
        <v>155</v>
      </c>
      <c r="AW475" s="15" t="s">
        <v>34</v>
      </c>
      <c r="AX475" s="15" t="s">
        <v>82</v>
      </c>
      <c r="AY475" s="211" t="s">
        <v>148</v>
      </c>
    </row>
    <row r="476" s="2" customFormat="1" ht="55.5" customHeight="1">
      <c r="A476" s="38"/>
      <c r="B476" s="146"/>
      <c r="C476" s="218" t="s">
        <v>883</v>
      </c>
      <c r="D476" s="218" t="s">
        <v>343</v>
      </c>
      <c r="E476" s="219" t="s">
        <v>884</v>
      </c>
      <c r="F476" s="220" t="s">
        <v>885</v>
      </c>
      <c r="G476" s="221" t="s">
        <v>153</v>
      </c>
      <c r="H476" s="222">
        <v>38.167999999999999</v>
      </c>
      <c r="I476" s="223"/>
      <c r="J476" s="224">
        <f>ROUND(I476*H476,2)</f>
        <v>0</v>
      </c>
      <c r="K476" s="220" t="s">
        <v>154</v>
      </c>
      <c r="L476" s="225"/>
      <c r="M476" s="226" t="s">
        <v>1</v>
      </c>
      <c r="N476" s="227" t="s">
        <v>42</v>
      </c>
      <c r="O476" s="77"/>
      <c r="P476" s="190">
        <f>O476*H476</f>
        <v>0</v>
      </c>
      <c r="Q476" s="190">
        <v>0.0025999999999999999</v>
      </c>
      <c r="R476" s="190">
        <f>Q476*H476</f>
        <v>0.0992368</v>
      </c>
      <c r="S476" s="190">
        <v>0</v>
      </c>
      <c r="T476" s="191">
        <f>S476*H476</f>
        <v>0</v>
      </c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R476" s="192" t="s">
        <v>328</v>
      </c>
      <c r="AT476" s="192" t="s">
        <v>343</v>
      </c>
      <c r="AU476" s="192" t="s">
        <v>84</v>
      </c>
      <c r="AY476" s="19" t="s">
        <v>148</v>
      </c>
      <c r="BE476" s="193">
        <f>IF(N476="základní",J476,0)</f>
        <v>0</v>
      </c>
      <c r="BF476" s="193">
        <f>IF(N476="snížená",J476,0)</f>
        <v>0</v>
      </c>
      <c r="BG476" s="193">
        <f>IF(N476="zákl. přenesená",J476,0)</f>
        <v>0</v>
      </c>
      <c r="BH476" s="193">
        <f>IF(N476="sníž. přenesená",J476,0)</f>
        <v>0</v>
      </c>
      <c r="BI476" s="193">
        <f>IF(N476="nulová",J476,0)</f>
        <v>0</v>
      </c>
      <c r="BJ476" s="19" t="s">
        <v>82</v>
      </c>
      <c r="BK476" s="193">
        <f>ROUND(I476*H476,2)</f>
        <v>0</v>
      </c>
      <c r="BL476" s="19" t="s">
        <v>233</v>
      </c>
      <c r="BM476" s="192" t="s">
        <v>886</v>
      </c>
    </row>
    <row r="477" s="13" customFormat="1">
      <c r="A477" s="13"/>
      <c r="B477" s="194"/>
      <c r="C477" s="13"/>
      <c r="D477" s="195" t="s">
        <v>157</v>
      </c>
      <c r="E477" s="13"/>
      <c r="F477" s="197" t="s">
        <v>887</v>
      </c>
      <c r="G477" s="13"/>
      <c r="H477" s="198">
        <v>38.167999999999999</v>
      </c>
      <c r="I477" s="199"/>
      <c r="J477" s="13"/>
      <c r="K477" s="13"/>
      <c r="L477" s="194"/>
      <c r="M477" s="200"/>
      <c r="N477" s="201"/>
      <c r="O477" s="201"/>
      <c r="P477" s="201"/>
      <c r="Q477" s="201"/>
      <c r="R477" s="201"/>
      <c r="S477" s="201"/>
      <c r="T477" s="202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196" t="s">
        <v>157</v>
      </c>
      <c r="AU477" s="196" t="s">
        <v>84</v>
      </c>
      <c r="AV477" s="13" t="s">
        <v>84</v>
      </c>
      <c r="AW477" s="13" t="s">
        <v>3</v>
      </c>
      <c r="AX477" s="13" t="s">
        <v>82</v>
      </c>
      <c r="AY477" s="196" t="s">
        <v>148</v>
      </c>
    </row>
    <row r="478" s="2" customFormat="1" ht="16.5" customHeight="1">
      <c r="A478" s="38"/>
      <c r="B478" s="146"/>
      <c r="C478" s="181" t="s">
        <v>888</v>
      </c>
      <c r="D478" s="181" t="s">
        <v>150</v>
      </c>
      <c r="E478" s="182" t="s">
        <v>889</v>
      </c>
      <c r="F478" s="183" t="s">
        <v>890</v>
      </c>
      <c r="G478" s="184" t="s">
        <v>369</v>
      </c>
      <c r="H478" s="185">
        <v>35.984999999999999</v>
      </c>
      <c r="I478" s="186"/>
      <c r="J478" s="187">
        <f>ROUND(I478*H478,2)</f>
        <v>0</v>
      </c>
      <c r="K478" s="183" t="s">
        <v>154</v>
      </c>
      <c r="L478" s="39"/>
      <c r="M478" s="188" t="s">
        <v>1</v>
      </c>
      <c r="N478" s="189" t="s">
        <v>42</v>
      </c>
      <c r="O478" s="77"/>
      <c r="P478" s="190">
        <f>O478*H478</f>
        <v>0</v>
      </c>
      <c r="Q478" s="190">
        <v>1.0000000000000001E-05</v>
      </c>
      <c r="R478" s="190">
        <f>Q478*H478</f>
        <v>0.00035985000000000005</v>
      </c>
      <c r="S478" s="190">
        <v>0</v>
      </c>
      <c r="T478" s="191">
        <f>S478*H478</f>
        <v>0</v>
      </c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R478" s="192" t="s">
        <v>233</v>
      </c>
      <c r="AT478" s="192" t="s">
        <v>150</v>
      </c>
      <c r="AU478" s="192" t="s">
        <v>84</v>
      </c>
      <c r="AY478" s="19" t="s">
        <v>148</v>
      </c>
      <c r="BE478" s="193">
        <f>IF(N478="základní",J478,0)</f>
        <v>0</v>
      </c>
      <c r="BF478" s="193">
        <f>IF(N478="snížená",J478,0)</f>
        <v>0</v>
      </c>
      <c r="BG478" s="193">
        <f>IF(N478="zákl. přenesená",J478,0)</f>
        <v>0</v>
      </c>
      <c r="BH478" s="193">
        <f>IF(N478="sníž. přenesená",J478,0)</f>
        <v>0</v>
      </c>
      <c r="BI478" s="193">
        <f>IF(N478="nulová",J478,0)</f>
        <v>0</v>
      </c>
      <c r="BJ478" s="19" t="s">
        <v>82</v>
      </c>
      <c r="BK478" s="193">
        <f>ROUND(I478*H478,2)</f>
        <v>0</v>
      </c>
      <c r="BL478" s="19" t="s">
        <v>233</v>
      </c>
      <c r="BM478" s="192" t="s">
        <v>891</v>
      </c>
    </row>
    <row r="479" s="13" customFormat="1">
      <c r="A479" s="13"/>
      <c r="B479" s="194"/>
      <c r="C479" s="13"/>
      <c r="D479" s="195" t="s">
        <v>157</v>
      </c>
      <c r="E479" s="196" t="s">
        <v>1</v>
      </c>
      <c r="F479" s="197" t="s">
        <v>892</v>
      </c>
      <c r="G479" s="13"/>
      <c r="H479" s="198">
        <v>37.984999999999999</v>
      </c>
      <c r="I479" s="199"/>
      <c r="J479" s="13"/>
      <c r="K479" s="13"/>
      <c r="L479" s="194"/>
      <c r="M479" s="200"/>
      <c r="N479" s="201"/>
      <c r="O479" s="201"/>
      <c r="P479" s="201"/>
      <c r="Q479" s="201"/>
      <c r="R479" s="201"/>
      <c r="S479" s="201"/>
      <c r="T479" s="202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196" t="s">
        <v>157</v>
      </c>
      <c r="AU479" s="196" t="s">
        <v>84</v>
      </c>
      <c r="AV479" s="13" t="s">
        <v>84</v>
      </c>
      <c r="AW479" s="13" t="s">
        <v>34</v>
      </c>
      <c r="AX479" s="13" t="s">
        <v>77</v>
      </c>
      <c r="AY479" s="196" t="s">
        <v>148</v>
      </c>
    </row>
    <row r="480" s="13" customFormat="1">
      <c r="A480" s="13"/>
      <c r="B480" s="194"/>
      <c r="C480" s="13"/>
      <c r="D480" s="195" t="s">
        <v>157</v>
      </c>
      <c r="E480" s="196" t="s">
        <v>1</v>
      </c>
      <c r="F480" s="197" t="s">
        <v>893</v>
      </c>
      <c r="G480" s="13"/>
      <c r="H480" s="198">
        <v>-2</v>
      </c>
      <c r="I480" s="199"/>
      <c r="J480" s="13"/>
      <c r="K480" s="13"/>
      <c r="L480" s="194"/>
      <c r="M480" s="200"/>
      <c r="N480" s="201"/>
      <c r="O480" s="201"/>
      <c r="P480" s="201"/>
      <c r="Q480" s="201"/>
      <c r="R480" s="201"/>
      <c r="S480" s="201"/>
      <c r="T480" s="202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196" t="s">
        <v>157</v>
      </c>
      <c r="AU480" s="196" t="s">
        <v>84</v>
      </c>
      <c r="AV480" s="13" t="s">
        <v>84</v>
      </c>
      <c r="AW480" s="13" t="s">
        <v>34</v>
      </c>
      <c r="AX480" s="13" t="s">
        <v>77</v>
      </c>
      <c r="AY480" s="196" t="s">
        <v>148</v>
      </c>
    </row>
    <row r="481" s="15" customFormat="1">
      <c r="A481" s="15"/>
      <c r="B481" s="210"/>
      <c r="C481" s="15"/>
      <c r="D481" s="195" t="s">
        <v>157</v>
      </c>
      <c r="E481" s="211" t="s">
        <v>1</v>
      </c>
      <c r="F481" s="212" t="s">
        <v>186</v>
      </c>
      <c r="G481" s="15"/>
      <c r="H481" s="213">
        <v>35.984999999999999</v>
      </c>
      <c r="I481" s="214"/>
      <c r="J481" s="15"/>
      <c r="K481" s="15"/>
      <c r="L481" s="210"/>
      <c r="M481" s="215"/>
      <c r="N481" s="216"/>
      <c r="O481" s="216"/>
      <c r="P481" s="216"/>
      <c r="Q481" s="216"/>
      <c r="R481" s="216"/>
      <c r="S481" s="216"/>
      <c r="T481" s="217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T481" s="211" t="s">
        <v>157</v>
      </c>
      <c r="AU481" s="211" t="s">
        <v>84</v>
      </c>
      <c r="AV481" s="15" t="s">
        <v>155</v>
      </c>
      <c r="AW481" s="15" t="s">
        <v>34</v>
      </c>
      <c r="AX481" s="15" t="s">
        <v>82</v>
      </c>
      <c r="AY481" s="211" t="s">
        <v>148</v>
      </c>
    </row>
    <row r="482" s="2" customFormat="1" ht="16.5" customHeight="1">
      <c r="A482" s="38"/>
      <c r="B482" s="146"/>
      <c r="C482" s="218" t="s">
        <v>894</v>
      </c>
      <c r="D482" s="218" t="s">
        <v>343</v>
      </c>
      <c r="E482" s="219" t="s">
        <v>895</v>
      </c>
      <c r="F482" s="220" t="s">
        <v>896</v>
      </c>
      <c r="G482" s="221" t="s">
        <v>369</v>
      </c>
      <c r="H482" s="222">
        <v>36.704999999999998</v>
      </c>
      <c r="I482" s="223"/>
      <c r="J482" s="224">
        <f>ROUND(I482*H482,2)</f>
        <v>0</v>
      </c>
      <c r="K482" s="220" t="s">
        <v>154</v>
      </c>
      <c r="L482" s="225"/>
      <c r="M482" s="226" t="s">
        <v>1</v>
      </c>
      <c r="N482" s="227" t="s">
        <v>42</v>
      </c>
      <c r="O482" s="77"/>
      <c r="P482" s="190">
        <f>O482*H482</f>
        <v>0</v>
      </c>
      <c r="Q482" s="190">
        <v>0.00029999999999999997</v>
      </c>
      <c r="R482" s="190">
        <f>Q482*H482</f>
        <v>0.011011499999999999</v>
      </c>
      <c r="S482" s="190">
        <v>0</v>
      </c>
      <c r="T482" s="191">
        <f>S482*H482</f>
        <v>0</v>
      </c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R482" s="192" t="s">
        <v>328</v>
      </c>
      <c r="AT482" s="192" t="s">
        <v>343</v>
      </c>
      <c r="AU482" s="192" t="s">
        <v>84</v>
      </c>
      <c r="AY482" s="19" t="s">
        <v>148</v>
      </c>
      <c r="BE482" s="193">
        <f>IF(N482="základní",J482,0)</f>
        <v>0</v>
      </c>
      <c r="BF482" s="193">
        <f>IF(N482="snížená",J482,0)</f>
        <v>0</v>
      </c>
      <c r="BG482" s="193">
        <f>IF(N482="zákl. přenesená",J482,0)</f>
        <v>0</v>
      </c>
      <c r="BH482" s="193">
        <f>IF(N482="sníž. přenesená",J482,0)</f>
        <v>0</v>
      </c>
      <c r="BI482" s="193">
        <f>IF(N482="nulová",J482,0)</f>
        <v>0</v>
      </c>
      <c r="BJ482" s="19" t="s">
        <v>82</v>
      </c>
      <c r="BK482" s="193">
        <f>ROUND(I482*H482,2)</f>
        <v>0</v>
      </c>
      <c r="BL482" s="19" t="s">
        <v>233</v>
      </c>
      <c r="BM482" s="192" t="s">
        <v>897</v>
      </c>
    </row>
    <row r="483" s="13" customFormat="1">
      <c r="A483" s="13"/>
      <c r="B483" s="194"/>
      <c r="C483" s="13"/>
      <c r="D483" s="195" t="s">
        <v>157</v>
      </c>
      <c r="E483" s="13"/>
      <c r="F483" s="197" t="s">
        <v>898</v>
      </c>
      <c r="G483" s="13"/>
      <c r="H483" s="198">
        <v>36.704999999999998</v>
      </c>
      <c r="I483" s="199"/>
      <c r="J483" s="13"/>
      <c r="K483" s="13"/>
      <c r="L483" s="194"/>
      <c r="M483" s="200"/>
      <c r="N483" s="201"/>
      <c r="O483" s="201"/>
      <c r="P483" s="201"/>
      <c r="Q483" s="201"/>
      <c r="R483" s="201"/>
      <c r="S483" s="201"/>
      <c r="T483" s="202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196" t="s">
        <v>157</v>
      </c>
      <c r="AU483" s="196" t="s">
        <v>84</v>
      </c>
      <c r="AV483" s="13" t="s">
        <v>84</v>
      </c>
      <c r="AW483" s="13" t="s">
        <v>3</v>
      </c>
      <c r="AX483" s="13" t="s">
        <v>82</v>
      </c>
      <c r="AY483" s="196" t="s">
        <v>148</v>
      </c>
    </row>
    <row r="484" s="2" customFormat="1" ht="24.15" customHeight="1">
      <c r="A484" s="38"/>
      <c r="B484" s="146"/>
      <c r="C484" s="181" t="s">
        <v>899</v>
      </c>
      <c r="D484" s="181" t="s">
        <v>150</v>
      </c>
      <c r="E484" s="182" t="s">
        <v>900</v>
      </c>
      <c r="F484" s="183" t="s">
        <v>901</v>
      </c>
      <c r="G484" s="184" t="s">
        <v>579</v>
      </c>
      <c r="H484" s="228"/>
      <c r="I484" s="186"/>
      <c r="J484" s="187">
        <f>ROUND(I484*H484,2)</f>
        <v>0</v>
      </c>
      <c r="K484" s="183" t="s">
        <v>154</v>
      </c>
      <c r="L484" s="39"/>
      <c r="M484" s="188" t="s">
        <v>1</v>
      </c>
      <c r="N484" s="189" t="s">
        <v>42</v>
      </c>
      <c r="O484" s="77"/>
      <c r="P484" s="190">
        <f>O484*H484</f>
        <v>0</v>
      </c>
      <c r="Q484" s="190">
        <v>0</v>
      </c>
      <c r="R484" s="190">
        <f>Q484*H484</f>
        <v>0</v>
      </c>
      <c r="S484" s="190">
        <v>0</v>
      </c>
      <c r="T484" s="191">
        <f>S484*H484</f>
        <v>0</v>
      </c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R484" s="192" t="s">
        <v>233</v>
      </c>
      <c r="AT484" s="192" t="s">
        <v>150</v>
      </c>
      <c r="AU484" s="192" t="s">
        <v>84</v>
      </c>
      <c r="AY484" s="19" t="s">
        <v>148</v>
      </c>
      <c r="BE484" s="193">
        <f>IF(N484="základní",J484,0)</f>
        <v>0</v>
      </c>
      <c r="BF484" s="193">
        <f>IF(N484="snížená",J484,0)</f>
        <v>0</v>
      </c>
      <c r="BG484" s="193">
        <f>IF(N484="zákl. přenesená",J484,0)</f>
        <v>0</v>
      </c>
      <c r="BH484" s="193">
        <f>IF(N484="sníž. přenesená",J484,0)</f>
        <v>0</v>
      </c>
      <c r="BI484" s="193">
        <f>IF(N484="nulová",J484,0)</f>
        <v>0</v>
      </c>
      <c r="BJ484" s="19" t="s">
        <v>82</v>
      </c>
      <c r="BK484" s="193">
        <f>ROUND(I484*H484,2)</f>
        <v>0</v>
      </c>
      <c r="BL484" s="19" t="s">
        <v>233</v>
      </c>
      <c r="BM484" s="192" t="s">
        <v>902</v>
      </c>
    </row>
    <row r="485" s="12" customFormat="1" ht="22.8" customHeight="1">
      <c r="A485" s="12"/>
      <c r="B485" s="168"/>
      <c r="C485" s="12"/>
      <c r="D485" s="169" t="s">
        <v>76</v>
      </c>
      <c r="E485" s="179" t="s">
        <v>903</v>
      </c>
      <c r="F485" s="179" t="s">
        <v>904</v>
      </c>
      <c r="G485" s="12"/>
      <c r="H485" s="12"/>
      <c r="I485" s="171"/>
      <c r="J485" s="180">
        <f>BK485</f>
        <v>0</v>
      </c>
      <c r="K485" s="12"/>
      <c r="L485" s="168"/>
      <c r="M485" s="173"/>
      <c r="N485" s="174"/>
      <c r="O485" s="174"/>
      <c r="P485" s="175">
        <f>SUM(P486:P491)</f>
        <v>0</v>
      </c>
      <c r="Q485" s="174"/>
      <c r="R485" s="175">
        <f>SUM(R486:R491)</f>
        <v>0.045663999999999996</v>
      </c>
      <c r="S485" s="174"/>
      <c r="T485" s="176">
        <f>SUM(T486:T491)</f>
        <v>0</v>
      </c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R485" s="169" t="s">
        <v>84</v>
      </c>
      <c r="AT485" s="177" t="s">
        <v>76</v>
      </c>
      <c r="AU485" s="177" t="s">
        <v>82</v>
      </c>
      <c r="AY485" s="169" t="s">
        <v>148</v>
      </c>
      <c r="BK485" s="178">
        <f>SUM(BK486:BK491)</f>
        <v>0</v>
      </c>
    </row>
    <row r="486" s="2" customFormat="1" ht="24.15" customHeight="1">
      <c r="A486" s="38"/>
      <c r="B486" s="146"/>
      <c r="C486" s="181" t="s">
        <v>905</v>
      </c>
      <c r="D486" s="181" t="s">
        <v>150</v>
      </c>
      <c r="E486" s="182" t="s">
        <v>906</v>
      </c>
      <c r="F486" s="183" t="s">
        <v>907</v>
      </c>
      <c r="G486" s="184" t="s">
        <v>153</v>
      </c>
      <c r="H486" s="185">
        <v>91.328000000000003</v>
      </c>
      <c r="I486" s="186"/>
      <c r="J486" s="187">
        <f>ROUND(I486*H486,2)</f>
        <v>0</v>
      </c>
      <c r="K486" s="183" t="s">
        <v>154</v>
      </c>
      <c r="L486" s="39"/>
      <c r="M486" s="188" t="s">
        <v>1</v>
      </c>
      <c r="N486" s="189" t="s">
        <v>42</v>
      </c>
      <c r="O486" s="77"/>
      <c r="P486" s="190">
        <f>O486*H486</f>
        <v>0</v>
      </c>
      <c r="Q486" s="190">
        <v>0.00020000000000000001</v>
      </c>
      <c r="R486" s="190">
        <f>Q486*H486</f>
        <v>0.0182656</v>
      </c>
      <c r="S486" s="190">
        <v>0</v>
      </c>
      <c r="T486" s="191">
        <f>S486*H486</f>
        <v>0</v>
      </c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R486" s="192" t="s">
        <v>233</v>
      </c>
      <c r="AT486" s="192" t="s">
        <v>150</v>
      </c>
      <c r="AU486" s="192" t="s">
        <v>84</v>
      </c>
      <c r="AY486" s="19" t="s">
        <v>148</v>
      </c>
      <c r="BE486" s="193">
        <f>IF(N486="základní",J486,0)</f>
        <v>0</v>
      </c>
      <c r="BF486" s="193">
        <f>IF(N486="snížená",J486,0)</f>
        <v>0</v>
      </c>
      <c r="BG486" s="193">
        <f>IF(N486="zákl. přenesená",J486,0)</f>
        <v>0</v>
      </c>
      <c r="BH486" s="193">
        <f>IF(N486="sníž. přenesená",J486,0)</f>
        <v>0</v>
      </c>
      <c r="BI486" s="193">
        <f>IF(N486="nulová",J486,0)</f>
        <v>0</v>
      </c>
      <c r="BJ486" s="19" t="s">
        <v>82</v>
      </c>
      <c r="BK486" s="193">
        <f>ROUND(I486*H486,2)</f>
        <v>0</v>
      </c>
      <c r="BL486" s="19" t="s">
        <v>233</v>
      </c>
      <c r="BM486" s="192" t="s">
        <v>908</v>
      </c>
    </row>
    <row r="487" s="13" customFormat="1">
      <c r="A487" s="13"/>
      <c r="B487" s="194"/>
      <c r="C487" s="13"/>
      <c r="D487" s="195" t="s">
        <v>157</v>
      </c>
      <c r="E487" s="196" t="s">
        <v>1</v>
      </c>
      <c r="F487" s="197" t="s">
        <v>909</v>
      </c>
      <c r="G487" s="13"/>
      <c r="H487" s="198">
        <v>35.734999999999999</v>
      </c>
      <c r="I487" s="199"/>
      <c r="J487" s="13"/>
      <c r="K487" s="13"/>
      <c r="L487" s="194"/>
      <c r="M487" s="200"/>
      <c r="N487" s="201"/>
      <c r="O487" s="201"/>
      <c r="P487" s="201"/>
      <c r="Q487" s="201"/>
      <c r="R487" s="201"/>
      <c r="S487" s="201"/>
      <c r="T487" s="202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196" t="s">
        <v>157</v>
      </c>
      <c r="AU487" s="196" t="s">
        <v>84</v>
      </c>
      <c r="AV487" s="13" t="s">
        <v>84</v>
      </c>
      <c r="AW487" s="13" t="s">
        <v>34</v>
      </c>
      <c r="AX487" s="13" t="s">
        <v>77</v>
      </c>
      <c r="AY487" s="196" t="s">
        <v>148</v>
      </c>
    </row>
    <row r="488" s="13" customFormat="1">
      <c r="A488" s="13"/>
      <c r="B488" s="194"/>
      <c r="C488" s="13"/>
      <c r="D488" s="195" t="s">
        <v>157</v>
      </c>
      <c r="E488" s="196" t="s">
        <v>1</v>
      </c>
      <c r="F488" s="197" t="s">
        <v>910</v>
      </c>
      <c r="G488" s="13"/>
      <c r="H488" s="198">
        <v>55.593000000000004</v>
      </c>
      <c r="I488" s="199"/>
      <c r="J488" s="13"/>
      <c r="K488" s="13"/>
      <c r="L488" s="194"/>
      <c r="M488" s="200"/>
      <c r="N488" s="201"/>
      <c r="O488" s="201"/>
      <c r="P488" s="201"/>
      <c r="Q488" s="201"/>
      <c r="R488" s="201"/>
      <c r="S488" s="201"/>
      <c r="T488" s="202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196" t="s">
        <v>157</v>
      </c>
      <c r="AU488" s="196" t="s">
        <v>84</v>
      </c>
      <c r="AV488" s="13" t="s">
        <v>84</v>
      </c>
      <c r="AW488" s="13" t="s">
        <v>34</v>
      </c>
      <c r="AX488" s="13" t="s">
        <v>77</v>
      </c>
      <c r="AY488" s="196" t="s">
        <v>148</v>
      </c>
    </row>
    <row r="489" s="15" customFormat="1">
      <c r="A489" s="15"/>
      <c r="B489" s="210"/>
      <c r="C489" s="15"/>
      <c r="D489" s="195" t="s">
        <v>157</v>
      </c>
      <c r="E489" s="211" t="s">
        <v>1</v>
      </c>
      <c r="F489" s="212" t="s">
        <v>186</v>
      </c>
      <c r="G489" s="15"/>
      <c r="H489" s="213">
        <v>91.328000000000003</v>
      </c>
      <c r="I489" s="214"/>
      <c r="J489" s="15"/>
      <c r="K489" s="15"/>
      <c r="L489" s="210"/>
      <c r="M489" s="215"/>
      <c r="N489" s="216"/>
      <c r="O489" s="216"/>
      <c r="P489" s="216"/>
      <c r="Q489" s="216"/>
      <c r="R489" s="216"/>
      <c r="S489" s="216"/>
      <c r="T489" s="217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T489" s="211" t="s">
        <v>157</v>
      </c>
      <c r="AU489" s="211" t="s">
        <v>84</v>
      </c>
      <c r="AV489" s="15" t="s">
        <v>155</v>
      </c>
      <c r="AW489" s="15" t="s">
        <v>34</v>
      </c>
      <c r="AX489" s="15" t="s">
        <v>82</v>
      </c>
      <c r="AY489" s="211" t="s">
        <v>148</v>
      </c>
    </row>
    <row r="490" s="2" customFormat="1" ht="33" customHeight="1">
      <c r="A490" s="38"/>
      <c r="B490" s="146"/>
      <c r="C490" s="181" t="s">
        <v>911</v>
      </c>
      <c r="D490" s="181" t="s">
        <v>150</v>
      </c>
      <c r="E490" s="182" t="s">
        <v>912</v>
      </c>
      <c r="F490" s="183" t="s">
        <v>913</v>
      </c>
      <c r="G490" s="184" t="s">
        <v>153</v>
      </c>
      <c r="H490" s="185">
        <v>91.328000000000003</v>
      </c>
      <c r="I490" s="186"/>
      <c r="J490" s="187">
        <f>ROUND(I490*H490,2)</f>
        <v>0</v>
      </c>
      <c r="K490" s="183" t="s">
        <v>154</v>
      </c>
      <c r="L490" s="39"/>
      <c r="M490" s="188" t="s">
        <v>1</v>
      </c>
      <c r="N490" s="189" t="s">
        <v>42</v>
      </c>
      <c r="O490" s="77"/>
      <c r="P490" s="190">
        <f>O490*H490</f>
        <v>0</v>
      </c>
      <c r="Q490" s="190">
        <v>0.00027999999999999998</v>
      </c>
      <c r="R490" s="190">
        <f>Q490*H490</f>
        <v>0.025571839999999998</v>
      </c>
      <c r="S490" s="190">
        <v>0</v>
      </c>
      <c r="T490" s="191">
        <f>S490*H490</f>
        <v>0</v>
      </c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R490" s="192" t="s">
        <v>233</v>
      </c>
      <c r="AT490" s="192" t="s">
        <v>150</v>
      </c>
      <c r="AU490" s="192" t="s">
        <v>84</v>
      </c>
      <c r="AY490" s="19" t="s">
        <v>148</v>
      </c>
      <c r="BE490" s="193">
        <f>IF(N490="základní",J490,0)</f>
        <v>0</v>
      </c>
      <c r="BF490" s="193">
        <f>IF(N490="snížená",J490,0)</f>
        <v>0</v>
      </c>
      <c r="BG490" s="193">
        <f>IF(N490="zákl. přenesená",J490,0)</f>
        <v>0</v>
      </c>
      <c r="BH490" s="193">
        <f>IF(N490="sníž. přenesená",J490,0)</f>
        <v>0</v>
      </c>
      <c r="BI490" s="193">
        <f>IF(N490="nulová",J490,0)</f>
        <v>0</v>
      </c>
      <c r="BJ490" s="19" t="s">
        <v>82</v>
      </c>
      <c r="BK490" s="193">
        <f>ROUND(I490*H490,2)</f>
        <v>0</v>
      </c>
      <c r="BL490" s="19" t="s">
        <v>233</v>
      </c>
      <c r="BM490" s="192" t="s">
        <v>914</v>
      </c>
    </row>
    <row r="491" s="2" customFormat="1" ht="33" customHeight="1">
      <c r="A491" s="38"/>
      <c r="B491" s="146"/>
      <c r="C491" s="181" t="s">
        <v>915</v>
      </c>
      <c r="D491" s="181" t="s">
        <v>150</v>
      </c>
      <c r="E491" s="182" t="s">
        <v>916</v>
      </c>
      <c r="F491" s="183" t="s">
        <v>917</v>
      </c>
      <c r="G491" s="184" t="s">
        <v>153</v>
      </c>
      <c r="H491" s="185">
        <v>91.328000000000003</v>
      </c>
      <c r="I491" s="186"/>
      <c r="J491" s="187">
        <f>ROUND(I491*H491,2)</f>
        <v>0</v>
      </c>
      <c r="K491" s="183" t="s">
        <v>154</v>
      </c>
      <c r="L491" s="39"/>
      <c r="M491" s="188" t="s">
        <v>1</v>
      </c>
      <c r="N491" s="189" t="s">
        <v>42</v>
      </c>
      <c r="O491" s="77"/>
      <c r="P491" s="190">
        <f>O491*H491</f>
        <v>0</v>
      </c>
      <c r="Q491" s="190">
        <v>2.0000000000000002E-05</v>
      </c>
      <c r="R491" s="190">
        <f>Q491*H491</f>
        <v>0.0018265600000000003</v>
      </c>
      <c r="S491" s="190">
        <v>0</v>
      </c>
      <c r="T491" s="191">
        <f>S491*H491</f>
        <v>0</v>
      </c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R491" s="192" t="s">
        <v>233</v>
      </c>
      <c r="AT491" s="192" t="s">
        <v>150</v>
      </c>
      <c r="AU491" s="192" t="s">
        <v>84</v>
      </c>
      <c r="AY491" s="19" t="s">
        <v>148</v>
      </c>
      <c r="BE491" s="193">
        <f>IF(N491="základní",J491,0)</f>
        <v>0</v>
      </c>
      <c r="BF491" s="193">
        <f>IF(N491="snížená",J491,0)</f>
        <v>0</v>
      </c>
      <c r="BG491" s="193">
        <f>IF(N491="zákl. přenesená",J491,0)</f>
        <v>0</v>
      </c>
      <c r="BH491" s="193">
        <f>IF(N491="sníž. přenesená",J491,0)</f>
        <v>0</v>
      </c>
      <c r="BI491" s="193">
        <f>IF(N491="nulová",J491,0)</f>
        <v>0</v>
      </c>
      <c r="BJ491" s="19" t="s">
        <v>82</v>
      </c>
      <c r="BK491" s="193">
        <f>ROUND(I491*H491,2)</f>
        <v>0</v>
      </c>
      <c r="BL491" s="19" t="s">
        <v>233</v>
      </c>
      <c r="BM491" s="192" t="s">
        <v>918</v>
      </c>
    </row>
    <row r="492" s="12" customFormat="1" ht="25.92" customHeight="1">
      <c r="A492" s="12"/>
      <c r="B492" s="168"/>
      <c r="C492" s="12"/>
      <c r="D492" s="169" t="s">
        <v>76</v>
      </c>
      <c r="E492" s="170" t="s">
        <v>343</v>
      </c>
      <c r="F492" s="170" t="s">
        <v>919</v>
      </c>
      <c r="G492" s="12"/>
      <c r="H492" s="12"/>
      <c r="I492" s="171"/>
      <c r="J492" s="172">
        <f>BK492</f>
        <v>0</v>
      </c>
      <c r="K492" s="12"/>
      <c r="L492" s="168"/>
      <c r="M492" s="173"/>
      <c r="N492" s="174"/>
      <c r="O492" s="174"/>
      <c r="P492" s="175">
        <f>P493</f>
        <v>0</v>
      </c>
      <c r="Q492" s="174"/>
      <c r="R492" s="175">
        <f>R493</f>
        <v>0</v>
      </c>
      <c r="S492" s="174"/>
      <c r="T492" s="176">
        <f>T493</f>
        <v>0</v>
      </c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R492" s="169" t="s">
        <v>164</v>
      </c>
      <c r="AT492" s="177" t="s">
        <v>76</v>
      </c>
      <c r="AU492" s="177" t="s">
        <v>77</v>
      </c>
      <c r="AY492" s="169" t="s">
        <v>148</v>
      </c>
      <c r="BK492" s="178">
        <f>BK493</f>
        <v>0</v>
      </c>
    </row>
    <row r="493" s="12" customFormat="1" ht="22.8" customHeight="1">
      <c r="A493" s="12"/>
      <c r="B493" s="168"/>
      <c r="C493" s="12"/>
      <c r="D493" s="169" t="s">
        <v>76</v>
      </c>
      <c r="E493" s="179" t="s">
        <v>920</v>
      </c>
      <c r="F493" s="179" t="s">
        <v>921</v>
      </c>
      <c r="G493" s="12"/>
      <c r="H493" s="12"/>
      <c r="I493" s="171"/>
      <c r="J493" s="180">
        <f>BK493</f>
        <v>0</v>
      </c>
      <c r="K493" s="12"/>
      <c r="L493" s="168"/>
      <c r="M493" s="173"/>
      <c r="N493" s="174"/>
      <c r="O493" s="174"/>
      <c r="P493" s="175">
        <f>SUM(P494:P495)</f>
        <v>0</v>
      </c>
      <c r="Q493" s="174"/>
      <c r="R493" s="175">
        <f>SUM(R494:R495)</f>
        <v>0</v>
      </c>
      <c r="S493" s="174"/>
      <c r="T493" s="176">
        <f>SUM(T494:T495)</f>
        <v>0</v>
      </c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R493" s="169" t="s">
        <v>164</v>
      </c>
      <c r="AT493" s="177" t="s">
        <v>76</v>
      </c>
      <c r="AU493" s="177" t="s">
        <v>82</v>
      </c>
      <c r="AY493" s="169" t="s">
        <v>148</v>
      </c>
      <c r="BK493" s="178">
        <f>SUM(BK494:BK495)</f>
        <v>0</v>
      </c>
    </row>
    <row r="494" s="2" customFormat="1" ht="16.5" customHeight="1">
      <c r="A494" s="38"/>
      <c r="B494" s="146"/>
      <c r="C494" s="181" t="s">
        <v>922</v>
      </c>
      <c r="D494" s="181" t="s">
        <v>150</v>
      </c>
      <c r="E494" s="182" t="s">
        <v>923</v>
      </c>
      <c r="F494" s="183" t="s">
        <v>924</v>
      </c>
      <c r="G494" s="184" t="s">
        <v>231</v>
      </c>
      <c r="H494" s="185">
        <v>1</v>
      </c>
      <c r="I494" s="186"/>
      <c r="J494" s="187">
        <f>ROUND(I494*H494,2)</f>
        <v>0</v>
      </c>
      <c r="K494" s="183" t="s">
        <v>154</v>
      </c>
      <c r="L494" s="39"/>
      <c r="M494" s="188" t="s">
        <v>1</v>
      </c>
      <c r="N494" s="189" t="s">
        <v>42</v>
      </c>
      <c r="O494" s="77"/>
      <c r="P494" s="190">
        <f>O494*H494</f>
        <v>0</v>
      </c>
      <c r="Q494" s="190">
        <v>0</v>
      </c>
      <c r="R494" s="190">
        <f>Q494*H494</f>
        <v>0</v>
      </c>
      <c r="S494" s="190">
        <v>0</v>
      </c>
      <c r="T494" s="191">
        <f>S494*H494</f>
        <v>0</v>
      </c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R494" s="192" t="s">
        <v>508</v>
      </c>
      <c r="AT494" s="192" t="s">
        <v>150</v>
      </c>
      <c r="AU494" s="192" t="s">
        <v>84</v>
      </c>
      <c r="AY494" s="19" t="s">
        <v>148</v>
      </c>
      <c r="BE494" s="193">
        <f>IF(N494="základní",J494,0)</f>
        <v>0</v>
      </c>
      <c r="BF494" s="193">
        <f>IF(N494="snížená",J494,0)</f>
        <v>0</v>
      </c>
      <c r="BG494" s="193">
        <f>IF(N494="zákl. přenesená",J494,0)</f>
        <v>0</v>
      </c>
      <c r="BH494" s="193">
        <f>IF(N494="sníž. přenesená",J494,0)</f>
        <v>0</v>
      </c>
      <c r="BI494" s="193">
        <f>IF(N494="nulová",J494,0)</f>
        <v>0</v>
      </c>
      <c r="BJ494" s="19" t="s">
        <v>82</v>
      </c>
      <c r="BK494" s="193">
        <f>ROUND(I494*H494,2)</f>
        <v>0</v>
      </c>
      <c r="BL494" s="19" t="s">
        <v>508</v>
      </c>
      <c r="BM494" s="192" t="s">
        <v>925</v>
      </c>
    </row>
    <row r="495" s="2" customFormat="1" ht="16.5" customHeight="1">
      <c r="A495" s="38"/>
      <c r="B495" s="146"/>
      <c r="C495" s="218" t="s">
        <v>926</v>
      </c>
      <c r="D495" s="218" t="s">
        <v>343</v>
      </c>
      <c r="E495" s="219" t="s">
        <v>927</v>
      </c>
      <c r="F495" s="220" t="s">
        <v>928</v>
      </c>
      <c r="G495" s="221" t="s">
        <v>295</v>
      </c>
      <c r="H495" s="222">
        <v>1</v>
      </c>
      <c r="I495" s="223"/>
      <c r="J495" s="224">
        <f>ROUND(I495*H495,2)</f>
        <v>0</v>
      </c>
      <c r="K495" s="220" t="s">
        <v>1</v>
      </c>
      <c r="L495" s="225"/>
      <c r="M495" s="226" t="s">
        <v>1</v>
      </c>
      <c r="N495" s="227" t="s">
        <v>42</v>
      </c>
      <c r="O495" s="77"/>
      <c r="P495" s="190">
        <f>O495*H495</f>
        <v>0</v>
      </c>
      <c r="Q495" s="190">
        <v>0</v>
      </c>
      <c r="R495" s="190">
        <f>Q495*H495</f>
        <v>0</v>
      </c>
      <c r="S495" s="190">
        <v>0</v>
      </c>
      <c r="T495" s="191">
        <f>S495*H495</f>
        <v>0</v>
      </c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R495" s="192" t="s">
        <v>929</v>
      </c>
      <c r="AT495" s="192" t="s">
        <v>343</v>
      </c>
      <c r="AU495" s="192" t="s">
        <v>84</v>
      </c>
      <c r="AY495" s="19" t="s">
        <v>148</v>
      </c>
      <c r="BE495" s="193">
        <f>IF(N495="základní",J495,0)</f>
        <v>0</v>
      </c>
      <c r="BF495" s="193">
        <f>IF(N495="snížená",J495,0)</f>
        <v>0</v>
      </c>
      <c r="BG495" s="193">
        <f>IF(N495="zákl. přenesená",J495,0)</f>
        <v>0</v>
      </c>
      <c r="BH495" s="193">
        <f>IF(N495="sníž. přenesená",J495,0)</f>
        <v>0</v>
      </c>
      <c r="BI495" s="193">
        <f>IF(N495="nulová",J495,0)</f>
        <v>0</v>
      </c>
      <c r="BJ495" s="19" t="s">
        <v>82</v>
      </c>
      <c r="BK495" s="193">
        <f>ROUND(I495*H495,2)</f>
        <v>0</v>
      </c>
      <c r="BL495" s="19" t="s">
        <v>508</v>
      </c>
      <c r="BM495" s="192" t="s">
        <v>930</v>
      </c>
    </row>
    <row r="496" s="12" customFormat="1" ht="25.92" customHeight="1">
      <c r="A496" s="12"/>
      <c r="B496" s="168"/>
      <c r="C496" s="12"/>
      <c r="D496" s="169" t="s">
        <v>76</v>
      </c>
      <c r="E496" s="170" t="s">
        <v>125</v>
      </c>
      <c r="F496" s="170" t="s">
        <v>931</v>
      </c>
      <c r="G496" s="12"/>
      <c r="H496" s="12"/>
      <c r="I496" s="171"/>
      <c r="J496" s="172">
        <f>BK496</f>
        <v>0</v>
      </c>
      <c r="K496" s="12"/>
      <c r="L496" s="168"/>
      <c r="M496" s="173"/>
      <c r="N496" s="174"/>
      <c r="O496" s="174"/>
      <c r="P496" s="175">
        <f>P497+P500+P502+P504</f>
        <v>0</v>
      </c>
      <c r="Q496" s="174"/>
      <c r="R496" s="175">
        <f>R497+R500+R502+R504</f>
        <v>0</v>
      </c>
      <c r="S496" s="174"/>
      <c r="T496" s="176">
        <f>T497+T500+T502+T504</f>
        <v>0</v>
      </c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R496" s="169" t="s">
        <v>174</v>
      </c>
      <c r="AT496" s="177" t="s">
        <v>76</v>
      </c>
      <c r="AU496" s="177" t="s">
        <v>77</v>
      </c>
      <c r="AY496" s="169" t="s">
        <v>148</v>
      </c>
      <c r="BK496" s="178">
        <f>BK497+BK500+BK502+BK504</f>
        <v>0</v>
      </c>
    </row>
    <row r="497" s="12" customFormat="1" ht="22.8" customHeight="1">
      <c r="A497" s="12"/>
      <c r="B497" s="168"/>
      <c r="C497" s="12"/>
      <c r="D497" s="169" t="s">
        <v>76</v>
      </c>
      <c r="E497" s="179" t="s">
        <v>932</v>
      </c>
      <c r="F497" s="179" t="s">
        <v>933</v>
      </c>
      <c r="G497" s="12"/>
      <c r="H497" s="12"/>
      <c r="I497" s="171"/>
      <c r="J497" s="180">
        <f>BK497</f>
        <v>0</v>
      </c>
      <c r="K497" s="12"/>
      <c r="L497" s="168"/>
      <c r="M497" s="173"/>
      <c r="N497" s="174"/>
      <c r="O497" s="174"/>
      <c r="P497" s="175">
        <f>SUM(P498:P499)</f>
        <v>0</v>
      </c>
      <c r="Q497" s="174"/>
      <c r="R497" s="175">
        <f>SUM(R498:R499)</f>
        <v>0</v>
      </c>
      <c r="S497" s="174"/>
      <c r="T497" s="176">
        <f>SUM(T498:T499)</f>
        <v>0</v>
      </c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R497" s="169" t="s">
        <v>174</v>
      </c>
      <c r="AT497" s="177" t="s">
        <v>76</v>
      </c>
      <c r="AU497" s="177" t="s">
        <v>82</v>
      </c>
      <c r="AY497" s="169" t="s">
        <v>148</v>
      </c>
      <c r="BK497" s="178">
        <f>SUM(BK498:BK499)</f>
        <v>0</v>
      </c>
    </row>
    <row r="498" s="2" customFormat="1" ht="16.5" customHeight="1">
      <c r="A498" s="38"/>
      <c r="B498" s="146"/>
      <c r="C498" s="181" t="s">
        <v>934</v>
      </c>
      <c r="D498" s="181" t="s">
        <v>150</v>
      </c>
      <c r="E498" s="182" t="s">
        <v>935</v>
      </c>
      <c r="F498" s="183" t="s">
        <v>936</v>
      </c>
      <c r="G498" s="184" t="s">
        <v>295</v>
      </c>
      <c r="H498" s="185">
        <v>1</v>
      </c>
      <c r="I498" s="186"/>
      <c r="J498" s="187">
        <f>ROUND(I498*H498,2)</f>
        <v>0</v>
      </c>
      <c r="K498" s="183" t="s">
        <v>154</v>
      </c>
      <c r="L498" s="39"/>
      <c r="M498" s="188" t="s">
        <v>1</v>
      </c>
      <c r="N498" s="189" t="s">
        <v>42</v>
      </c>
      <c r="O498" s="77"/>
      <c r="P498" s="190">
        <f>O498*H498</f>
        <v>0</v>
      </c>
      <c r="Q498" s="190">
        <v>0</v>
      </c>
      <c r="R498" s="190">
        <f>Q498*H498</f>
        <v>0</v>
      </c>
      <c r="S498" s="190">
        <v>0</v>
      </c>
      <c r="T498" s="191">
        <f>S498*H498</f>
        <v>0</v>
      </c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R498" s="192" t="s">
        <v>937</v>
      </c>
      <c r="AT498" s="192" t="s">
        <v>150</v>
      </c>
      <c r="AU498" s="192" t="s">
        <v>84</v>
      </c>
      <c r="AY498" s="19" t="s">
        <v>148</v>
      </c>
      <c r="BE498" s="193">
        <f>IF(N498="základní",J498,0)</f>
        <v>0</v>
      </c>
      <c r="BF498" s="193">
        <f>IF(N498="snížená",J498,0)</f>
        <v>0</v>
      </c>
      <c r="BG498" s="193">
        <f>IF(N498="zákl. přenesená",J498,0)</f>
        <v>0</v>
      </c>
      <c r="BH498" s="193">
        <f>IF(N498="sníž. přenesená",J498,0)</f>
        <v>0</v>
      </c>
      <c r="BI498" s="193">
        <f>IF(N498="nulová",J498,0)</f>
        <v>0</v>
      </c>
      <c r="BJ498" s="19" t="s">
        <v>82</v>
      </c>
      <c r="BK498" s="193">
        <f>ROUND(I498*H498,2)</f>
        <v>0</v>
      </c>
      <c r="BL498" s="19" t="s">
        <v>937</v>
      </c>
      <c r="BM498" s="192" t="s">
        <v>938</v>
      </c>
    </row>
    <row r="499" s="2" customFormat="1" ht="16.5" customHeight="1">
      <c r="A499" s="38"/>
      <c r="B499" s="146"/>
      <c r="C499" s="181" t="s">
        <v>939</v>
      </c>
      <c r="D499" s="181" t="s">
        <v>150</v>
      </c>
      <c r="E499" s="182" t="s">
        <v>940</v>
      </c>
      <c r="F499" s="183" t="s">
        <v>941</v>
      </c>
      <c r="G499" s="184" t="s">
        <v>295</v>
      </c>
      <c r="H499" s="185">
        <v>1</v>
      </c>
      <c r="I499" s="186"/>
      <c r="J499" s="187">
        <f>ROUND(I499*H499,2)</f>
        <v>0</v>
      </c>
      <c r="K499" s="183" t="s">
        <v>154</v>
      </c>
      <c r="L499" s="39"/>
      <c r="M499" s="188" t="s">
        <v>1</v>
      </c>
      <c r="N499" s="189" t="s">
        <v>42</v>
      </c>
      <c r="O499" s="77"/>
      <c r="P499" s="190">
        <f>O499*H499</f>
        <v>0</v>
      </c>
      <c r="Q499" s="190">
        <v>0</v>
      </c>
      <c r="R499" s="190">
        <f>Q499*H499</f>
        <v>0</v>
      </c>
      <c r="S499" s="190">
        <v>0</v>
      </c>
      <c r="T499" s="191">
        <f>S499*H499</f>
        <v>0</v>
      </c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R499" s="192" t="s">
        <v>937</v>
      </c>
      <c r="AT499" s="192" t="s">
        <v>150</v>
      </c>
      <c r="AU499" s="192" t="s">
        <v>84</v>
      </c>
      <c r="AY499" s="19" t="s">
        <v>148</v>
      </c>
      <c r="BE499" s="193">
        <f>IF(N499="základní",J499,0)</f>
        <v>0</v>
      </c>
      <c r="BF499" s="193">
        <f>IF(N499="snížená",J499,0)</f>
        <v>0</v>
      </c>
      <c r="BG499" s="193">
        <f>IF(N499="zákl. přenesená",J499,0)</f>
        <v>0</v>
      </c>
      <c r="BH499" s="193">
        <f>IF(N499="sníž. přenesená",J499,0)</f>
        <v>0</v>
      </c>
      <c r="BI499" s="193">
        <f>IF(N499="nulová",J499,0)</f>
        <v>0</v>
      </c>
      <c r="BJ499" s="19" t="s">
        <v>82</v>
      </c>
      <c r="BK499" s="193">
        <f>ROUND(I499*H499,2)</f>
        <v>0</v>
      </c>
      <c r="BL499" s="19" t="s">
        <v>937</v>
      </c>
      <c r="BM499" s="192" t="s">
        <v>942</v>
      </c>
    </row>
    <row r="500" s="12" customFormat="1" ht="22.8" customHeight="1">
      <c r="A500" s="12"/>
      <c r="B500" s="168"/>
      <c r="C500" s="12"/>
      <c r="D500" s="169" t="s">
        <v>76</v>
      </c>
      <c r="E500" s="179" t="s">
        <v>943</v>
      </c>
      <c r="F500" s="179" t="s">
        <v>124</v>
      </c>
      <c r="G500" s="12"/>
      <c r="H500" s="12"/>
      <c r="I500" s="171"/>
      <c r="J500" s="180">
        <f>BK500</f>
        <v>0</v>
      </c>
      <c r="K500" s="12"/>
      <c r="L500" s="168"/>
      <c r="M500" s="173"/>
      <c r="N500" s="174"/>
      <c r="O500" s="174"/>
      <c r="P500" s="175">
        <f>P501</f>
        <v>0</v>
      </c>
      <c r="Q500" s="174"/>
      <c r="R500" s="175">
        <f>R501</f>
        <v>0</v>
      </c>
      <c r="S500" s="174"/>
      <c r="T500" s="176">
        <f>T501</f>
        <v>0</v>
      </c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R500" s="169" t="s">
        <v>174</v>
      </c>
      <c r="AT500" s="177" t="s">
        <v>76</v>
      </c>
      <c r="AU500" s="177" t="s">
        <v>82</v>
      </c>
      <c r="AY500" s="169" t="s">
        <v>148</v>
      </c>
      <c r="BK500" s="178">
        <f>BK501</f>
        <v>0</v>
      </c>
    </row>
    <row r="501" s="2" customFormat="1" ht="16.5" customHeight="1">
      <c r="A501" s="38"/>
      <c r="B501" s="146"/>
      <c r="C501" s="181" t="s">
        <v>944</v>
      </c>
      <c r="D501" s="181" t="s">
        <v>150</v>
      </c>
      <c r="E501" s="182" t="s">
        <v>945</v>
      </c>
      <c r="F501" s="183" t="s">
        <v>124</v>
      </c>
      <c r="G501" s="184" t="s">
        <v>295</v>
      </c>
      <c r="H501" s="185">
        <v>1</v>
      </c>
      <c r="I501" s="186"/>
      <c r="J501" s="187">
        <f>ROUND(I501*H501,2)</f>
        <v>0</v>
      </c>
      <c r="K501" s="183" t="s">
        <v>154</v>
      </c>
      <c r="L501" s="39"/>
      <c r="M501" s="188" t="s">
        <v>1</v>
      </c>
      <c r="N501" s="189" t="s">
        <v>42</v>
      </c>
      <c r="O501" s="77"/>
      <c r="P501" s="190">
        <f>O501*H501</f>
        <v>0</v>
      </c>
      <c r="Q501" s="190">
        <v>0</v>
      </c>
      <c r="R501" s="190">
        <f>Q501*H501</f>
        <v>0</v>
      </c>
      <c r="S501" s="190">
        <v>0</v>
      </c>
      <c r="T501" s="191">
        <f>S501*H501</f>
        <v>0</v>
      </c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R501" s="192" t="s">
        <v>937</v>
      </c>
      <c r="AT501" s="192" t="s">
        <v>150</v>
      </c>
      <c r="AU501" s="192" t="s">
        <v>84</v>
      </c>
      <c r="AY501" s="19" t="s">
        <v>148</v>
      </c>
      <c r="BE501" s="193">
        <f>IF(N501="základní",J501,0)</f>
        <v>0</v>
      </c>
      <c r="BF501" s="193">
        <f>IF(N501="snížená",J501,0)</f>
        <v>0</v>
      </c>
      <c r="BG501" s="193">
        <f>IF(N501="zákl. přenesená",J501,0)</f>
        <v>0</v>
      </c>
      <c r="BH501" s="193">
        <f>IF(N501="sníž. přenesená",J501,0)</f>
        <v>0</v>
      </c>
      <c r="BI501" s="193">
        <f>IF(N501="nulová",J501,0)</f>
        <v>0</v>
      </c>
      <c r="BJ501" s="19" t="s">
        <v>82</v>
      </c>
      <c r="BK501" s="193">
        <f>ROUND(I501*H501,2)</f>
        <v>0</v>
      </c>
      <c r="BL501" s="19" t="s">
        <v>937</v>
      </c>
      <c r="BM501" s="192" t="s">
        <v>946</v>
      </c>
    </row>
    <row r="502" s="12" customFormat="1" ht="22.8" customHeight="1">
      <c r="A502" s="12"/>
      <c r="B502" s="168"/>
      <c r="C502" s="12"/>
      <c r="D502" s="169" t="s">
        <v>76</v>
      </c>
      <c r="E502" s="179" t="s">
        <v>947</v>
      </c>
      <c r="F502" s="179" t="s">
        <v>948</v>
      </c>
      <c r="G502" s="12"/>
      <c r="H502" s="12"/>
      <c r="I502" s="171"/>
      <c r="J502" s="180">
        <f>BK502</f>
        <v>0</v>
      </c>
      <c r="K502" s="12"/>
      <c r="L502" s="168"/>
      <c r="M502" s="173"/>
      <c r="N502" s="174"/>
      <c r="O502" s="174"/>
      <c r="P502" s="175">
        <f>P503</f>
        <v>0</v>
      </c>
      <c r="Q502" s="174"/>
      <c r="R502" s="175">
        <f>R503</f>
        <v>0</v>
      </c>
      <c r="S502" s="174"/>
      <c r="T502" s="176">
        <f>T503</f>
        <v>0</v>
      </c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R502" s="169" t="s">
        <v>174</v>
      </c>
      <c r="AT502" s="177" t="s">
        <v>76</v>
      </c>
      <c r="AU502" s="177" t="s">
        <v>82</v>
      </c>
      <c r="AY502" s="169" t="s">
        <v>148</v>
      </c>
      <c r="BK502" s="178">
        <f>BK503</f>
        <v>0</v>
      </c>
    </row>
    <row r="503" s="2" customFormat="1" ht="16.5" customHeight="1">
      <c r="A503" s="38"/>
      <c r="B503" s="146"/>
      <c r="C503" s="181" t="s">
        <v>949</v>
      </c>
      <c r="D503" s="181" t="s">
        <v>150</v>
      </c>
      <c r="E503" s="182" t="s">
        <v>950</v>
      </c>
      <c r="F503" s="183" t="s">
        <v>951</v>
      </c>
      <c r="G503" s="184" t="s">
        <v>295</v>
      </c>
      <c r="H503" s="185">
        <v>1</v>
      </c>
      <c r="I503" s="186"/>
      <c r="J503" s="187">
        <f>ROUND(I503*H503,2)</f>
        <v>0</v>
      </c>
      <c r="K503" s="183" t="s">
        <v>154</v>
      </c>
      <c r="L503" s="39"/>
      <c r="M503" s="188" t="s">
        <v>1</v>
      </c>
      <c r="N503" s="189" t="s">
        <v>42</v>
      </c>
      <c r="O503" s="77"/>
      <c r="P503" s="190">
        <f>O503*H503</f>
        <v>0</v>
      </c>
      <c r="Q503" s="190">
        <v>0</v>
      </c>
      <c r="R503" s="190">
        <f>Q503*H503</f>
        <v>0</v>
      </c>
      <c r="S503" s="190">
        <v>0</v>
      </c>
      <c r="T503" s="191">
        <f>S503*H503</f>
        <v>0</v>
      </c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R503" s="192" t="s">
        <v>937</v>
      </c>
      <c r="AT503" s="192" t="s">
        <v>150</v>
      </c>
      <c r="AU503" s="192" t="s">
        <v>84</v>
      </c>
      <c r="AY503" s="19" t="s">
        <v>148</v>
      </c>
      <c r="BE503" s="193">
        <f>IF(N503="základní",J503,0)</f>
        <v>0</v>
      </c>
      <c r="BF503" s="193">
        <f>IF(N503="snížená",J503,0)</f>
        <v>0</v>
      </c>
      <c r="BG503" s="193">
        <f>IF(N503="zákl. přenesená",J503,0)</f>
        <v>0</v>
      </c>
      <c r="BH503" s="193">
        <f>IF(N503="sníž. přenesená",J503,0)</f>
        <v>0</v>
      </c>
      <c r="BI503" s="193">
        <f>IF(N503="nulová",J503,0)</f>
        <v>0</v>
      </c>
      <c r="BJ503" s="19" t="s">
        <v>82</v>
      </c>
      <c r="BK503" s="193">
        <f>ROUND(I503*H503,2)</f>
        <v>0</v>
      </c>
      <c r="BL503" s="19" t="s">
        <v>937</v>
      </c>
      <c r="BM503" s="192" t="s">
        <v>952</v>
      </c>
    </row>
    <row r="504" s="12" customFormat="1" ht="22.8" customHeight="1">
      <c r="A504" s="12"/>
      <c r="B504" s="168"/>
      <c r="C504" s="12"/>
      <c r="D504" s="169" t="s">
        <v>76</v>
      </c>
      <c r="E504" s="179" t="s">
        <v>953</v>
      </c>
      <c r="F504" s="179" t="s">
        <v>954</v>
      </c>
      <c r="G504" s="12"/>
      <c r="H504" s="12"/>
      <c r="I504" s="171"/>
      <c r="J504" s="180">
        <f>BK504</f>
        <v>0</v>
      </c>
      <c r="K504" s="12"/>
      <c r="L504" s="168"/>
      <c r="M504" s="173"/>
      <c r="N504" s="174"/>
      <c r="O504" s="174"/>
      <c r="P504" s="175">
        <f>P505</f>
        <v>0</v>
      </c>
      <c r="Q504" s="174"/>
      <c r="R504" s="175">
        <f>R505</f>
        <v>0</v>
      </c>
      <c r="S504" s="174"/>
      <c r="T504" s="176">
        <f>T505</f>
        <v>0</v>
      </c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R504" s="169" t="s">
        <v>174</v>
      </c>
      <c r="AT504" s="177" t="s">
        <v>76</v>
      </c>
      <c r="AU504" s="177" t="s">
        <v>82</v>
      </c>
      <c r="AY504" s="169" t="s">
        <v>148</v>
      </c>
      <c r="BK504" s="178">
        <f>BK505</f>
        <v>0</v>
      </c>
    </row>
    <row r="505" s="2" customFormat="1" ht="16.5" customHeight="1">
      <c r="A505" s="38"/>
      <c r="B505" s="146"/>
      <c r="C505" s="181" t="s">
        <v>955</v>
      </c>
      <c r="D505" s="181" t="s">
        <v>150</v>
      </c>
      <c r="E505" s="182" t="s">
        <v>956</v>
      </c>
      <c r="F505" s="183" t="s">
        <v>957</v>
      </c>
      <c r="G505" s="184" t="s">
        <v>295</v>
      </c>
      <c r="H505" s="185">
        <v>1</v>
      </c>
      <c r="I505" s="186"/>
      <c r="J505" s="187">
        <f>ROUND(I505*H505,2)</f>
        <v>0</v>
      </c>
      <c r="K505" s="183" t="s">
        <v>154</v>
      </c>
      <c r="L505" s="39"/>
      <c r="M505" s="237" t="s">
        <v>1</v>
      </c>
      <c r="N505" s="238" t="s">
        <v>42</v>
      </c>
      <c r="O505" s="239"/>
      <c r="P505" s="240">
        <f>O505*H505</f>
        <v>0</v>
      </c>
      <c r="Q505" s="240">
        <v>0</v>
      </c>
      <c r="R505" s="240">
        <f>Q505*H505</f>
        <v>0</v>
      </c>
      <c r="S505" s="240">
        <v>0</v>
      </c>
      <c r="T505" s="241">
        <f>S505*H505</f>
        <v>0</v>
      </c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R505" s="192" t="s">
        <v>937</v>
      </c>
      <c r="AT505" s="192" t="s">
        <v>150</v>
      </c>
      <c r="AU505" s="192" t="s">
        <v>84</v>
      </c>
      <c r="AY505" s="19" t="s">
        <v>148</v>
      </c>
      <c r="BE505" s="193">
        <f>IF(N505="základní",J505,0)</f>
        <v>0</v>
      </c>
      <c r="BF505" s="193">
        <f>IF(N505="snížená",J505,0)</f>
        <v>0</v>
      </c>
      <c r="BG505" s="193">
        <f>IF(N505="zákl. přenesená",J505,0)</f>
        <v>0</v>
      </c>
      <c r="BH505" s="193">
        <f>IF(N505="sníž. přenesená",J505,0)</f>
        <v>0</v>
      </c>
      <c r="BI505" s="193">
        <f>IF(N505="nulová",J505,0)</f>
        <v>0</v>
      </c>
      <c r="BJ505" s="19" t="s">
        <v>82</v>
      </c>
      <c r="BK505" s="193">
        <f>ROUND(I505*H505,2)</f>
        <v>0</v>
      </c>
      <c r="BL505" s="19" t="s">
        <v>937</v>
      </c>
      <c r="BM505" s="192" t="s">
        <v>958</v>
      </c>
    </row>
    <row r="506" s="2" customFormat="1" ht="6.96" customHeight="1">
      <c r="A506" s="38"/>
      <c r="B506" s="60"/>
      <c r="C506" s="61"/>
      <c r="D506" s="61"/>
      <c r="E506" s="61"/>
      <c r="F506" s="61"/>
      <c r="G506" s="61"/>
      <c r="H506" s="61"/>
      <c r="I506" s="61"/>
      <c r="J506" s="61"/>
      <c r="K506" s="61"/>
      <c r="L506" s="39"/>
      <c r="M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</row>
  </sheetData>
  <autoFilter ref="C151:K505"/>
  <mergeCells count="11">
    <mergeCell ref="E7:H7"/>
    <mergeCell ref="E16:H16"/>
    <mergeCell ref="E25:H25"/>
    <mergeCell ref="E85:H85"/>
    <mergeCell ref="D128:F128"/>
    <mergeCell ref="D129:F129"/>
    <mergeCell ref="D130:F130"/>
    <mergeCell ref="D131:F131"/>
    <mergeCell ref="D132:F132"/>
    <mergeCell ref="E144:H14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Lenka Klečanská</dc:creator>
  <cp:lastModifiedBy>Lenka Klečanská</cp:lastModifiedBy>
  <dcterms:created xsi:type="dcterms:W3CDTF">2024-04-17T20:26:09Z</dcterms:created>
  <dcterms:modified xsi:type="dcterms:W3CDTF">2024-04-17T20:26:13Z</dcterms:modified>
</cp:coreProperties>
</file>