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25\RIPS\UMČ_výtah\"/>
    </mc:Choice>
  </mc:AlternateContent>
  <xr:revisionPtr revIDLastSave="0" documentId="13_ncr:1_{9737DC31-7C53-466D-9704-CBEEFB923F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 - SO 01 Přístavba výtahu" sheetId="2" r:id="rId2"/>
    <sheet name="02 - SO 02 Rekonstrukce v..." sheetId="3" r:id="rId3"/>
    <sheet name="101 - SO 101 Elektroinsta..." sheetId="4" r:id="rId4"/>
    <sheet name="901 - VON" sheetId="5" r:id="rId5"/>
  </sheets>
  <definedNames>
    <definedName name="_xlnm._FilterDatabase" localSheetId="1" hidden="1">'01 - SO 01 Přístavba výtahu'!$C$134:$K$385</definedName>
    <definedName name="_xlnm._FilterDatabase" localSheetId="2" hidden="1">'02 - SO 02 Rekonstrukce v...'!$C$124:$K$221</definedName>
    <definedName name="_xlnm._FilterDatabase" localSheetId="3" hidden="1">'101 - SO 101 Elektroinsta...'!$C$124:$K$185</definedName>
    <definedName name="_xlnm._FilterDatabase" localSheetId="4" hidden="1">'901 - VON'!$C$117:$K$127</definedName>
    <definedName name="_xlnm.Print_Titles" localSheetId="1">'01 - SO 01 Přístavba výtahu'!$134:$134</definedName>
    <definedName name="_xlnm.Print_Titles" localSheetId="2">'02 - SO 02 Rekonstrukce v...'!$124:$124</definedName>
    <definedName name="_xlnm.Print_Titles" localSheetId="3">'101 - SO 101 Elektroinsta...'!$124:$124</definedName>
    <definedName name="_xlnm.Print_Titles" localSheetId="4">'901 - VON'!$117:$117</definedName>
    <definedName name="_xlnm.Print_Titles" localSheetId="0">'Rekapitulace stavby'!$92:$92</definedName>
    <definedName name="_xlnm.Print_Area" localSheetId="1">'01 - SO 01 Přístavba výtahu'!$C$4:$J$76,'01 - SO 01 Přístavba výtahu'!$C$82:$J$116,'01 - SO 01 Přístavba výtahu'!$C$122:$J$385</definedName>
    <definedName name="_xlnm.Print_Area" localSheetId="2">'02 - SO 02 Rekonstrukce v...'!$C$4:$J$76,'02 - SO 02 Rekonstrukce v...'!$C$82:$J$106,'02 - SO 02 Rekonstrukce v...'!$C$112:$J$221</definedName>
    <definedName name="_xlnm.Print_Area" localSheetId="3">'101 - SO 101 Elektroinsta...'!$C$4:$J$76,'101 - SO 101 Elektroinsta...'!$C$82:$J$106,'101 - SO 101 Elektroinsta...'!$C$112:$J$185</definedName>
    <definedName name="_xlnm.Print_Area" localSheetId="4">'901 - VON'!$C$4:$J$76,'901 - VON'!$C$82:$J$99,'901 - VON'!$C$105:$J$127</definedName>
    <definedName name="_xlnm.Print_Area" localSheetId="0">'Rekapitulace stavby'!$D$4:$AO$76,'Rekapitulace stavby'!$C$82:$AQ$99</definedName>
  </definedNames>
  <calcPr calcId="181029"/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 s="1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4" i="5"/>
  <c r="BH124" i="5"/>
  <c r="BG124" i="5"/>
  <c r="BF124" i="5"/>
  <c r="T124" i="5"/>
  <c r="R124" i="5"/>
  <c r="P124" i="5"/>
  <c r="BI123" i="5"/>
  <c r="BH123" i="5"/>
  <c r="BG123" i="5"/>
  <c r="BF123" i="5"/>
  <c r="T123" i="5"/>
  <c r="R123" i="5"/>
  <c r="P123" i="5"/>
  <c r="BI122" i="5"/>
  <c r="BH122" i="5"/>
  <c r="BG122" i="5"/>
  <c r="BF122" i="5"/>
  <c r="T122" i="5"/>
  <c r="R122" i="5"/>
  <c r="P122" i="5"/>
  <c r="BI121" i="5"/>
  <c r="BH121" i="5"/>
  <c r="BG121" i="5"/>
  <c r="BF121" i="5"/>
  <c r="T121" i="5"/>
  <c r="R121" i="5"/>
  <c r="P121" i="5"/>
  <c r="F112" i="5"/>
  <c r="E110" i="5"/>
  <c r="F89" i="5"/>
  <c r="E87" i="5"/>
  <c r="J24" i="5"/>
  <c r="E24" i="5"/>
  <c r="J115" i="5" s="1"/>
  <c r="J23" i="5"/>
  <c r="J21" i="5"/>
  <c r="E21" i="5"/>
  <c r="J91" i="5" s="1"/>
  <c r="J20" i="5"/>
  <c r="J18" i="5"/>
  <c r="E18" i="5"/>
  <c r="F92" i="5"/>
  <c r="J17" i="5"/>
  <c r="J15" i="5"/>
  <c r="E15" i="5"/>
  <c r="F114" i="5" s="1"/>
  <c r="J14" i="5"/>
  <c r="J12" i="5"/>
  <c r="J89" i="5" s="1"/>
  <c r="E7" i="5"/>
  <c r="E108" i="5" s="1"/>
  <c r="J37" i="4"/>
  <c r="J36" i="4"/>
  <c r="AY97" i="1"/>
  <c r="J35" i="4"/>
  <c r="AX97" i="1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F119" i="4"/>
  <c r="E117" i="4"/>
  <c r="F89" i="4"/>
  <c r="E87" i="4"/>
  <c r="J24" i="4"/>
  <c r="E24" i="4"/>
  <c r="J92" i="4"/>
  <c r="J23" i="4"/>
  <c r="J21" i="4"/>
  <c r="E21" i="4"/>
  <c r="J91" i="4"/>
  <c r="J20" i="4"/>
  <c r="J18" i="4"/>
  <c r="E18" i="4"/>
  <c r="F122" i="4"/>
  <c r="J17" i="4"/>
  <c r="J15" i="4"/>
  <c r="E15" i="4"/>
  <c r="F121" i="4"/>
  <c r="J14" i="4"/>
  <c r="J12" i="4"/>
  <c r="J119" i="4" s="1"/>
  <c r="E7" i="4"/>
  <c r="E115" i="4"/>
  <c r="J37" i="3"/>
  <c r="J36" i="3"/>
  <c r="AY96" i="1"/>
  <c r="J35" i="3"/>
  <c r="AX96" i="1" s="1"/>
  <c r="BI218" i="3"/>
  <c r="BH218" i="3"/>
  <c r="BG218" i="3"/>
  <c r="BF218" i="3"/>
  <c r="T218" i="3"/>
  <c r="R218" i="3"/>
  <c r="P218" i="3"/>
  <c r="BI217" i="3"/>
  <c r="BH217" i="3"/>
  <c r="BG217" i="3"/>
  <c r="BF217" i="3"/>
  <c r="T217" i="3"/>
  <c r="R217" i="3"/>
  <c r="P217" i="3"/>
  <c r="BI213" i="3"/>
  <c r="BH213" i="3"/>
  <c r="BG213" i="3"/>
  <c r="BF213" i="3"/>
  <c r="T213" i="3"/>
  <c r="R213" i="3"/>
  <c r="P213" i="3"/>
  <c r="BI208" i="3"/>
  <c r="BH208" i="3"/>
  <c r="BG208" i="3"/>
  <c r="BF208" i="3"/>
  <c r="T208" i="3"/>
  <c r="T207" i="3" s="1"/>
  <c r="R208" i="3"/>
  <c r="R207" i="3"/>
  <c r="P208" i="3"/>
  <c r="P207" i="3"/>
  <c r="BI206" i="3"/>
  <c r="BH206" i="3"/>
  <c r="BG206" i="3"/>
  <c r="BF206" i="3"/>
  <c r="T206" i="3"/>
  <c r="R206" i="3"/>
  <c r="P206" i="3"/>
  <c r="BI205" i="3"/>
  <c r="BH205" i="3"/>
  <c r="BG205" i="3"/>
  <c r="BF205" i="3"/>
  <c r="T205" i="3"/>
  <c r="R205" i="3"/>
  <c r="P205" i="3"/>
  <c r="BI203" i="3"/>
  <c r="BH203" i="3"/>
  <c r="BG203" i="3"/>
  <c r="BF203" i="3"/>
  <c r="T203" i="3"/>
  <c r="R203" i="3"/>
  <c r="P203" i="3"/>
  <c r="BI199" i="3"/>
  <c r="BH199" i="3"/>
  <c r="BG199" i="3"/>
  <c r="BF199" i="3"/>
  <c r="T199" i="3"/>
  <c r="R199" i="3"/>
  <c r="P199" i="3"/>
  <c r="BI195" i="3"/>
  <c r="BH195" i="3"/>
  <c r="BG195" i="3"/>
  <c r="BF195" i="3"/>
  <c r="T195" i="3"/>
  <c r="R195" i="3"/>
  <c r="P195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8" i="3"/>
  <c r="BH188" i="3"/>
  <c r="BG188" i="3"/>
  <c r="BF188" i="3"/>
  <c r="T188" i="3"/>
  <c r="R188" i="3"/>
  <c r="P188" i="3"/>
  <c r="BI184" i="3"/>
  <c r="BH184" i="3"/>
  <c r="BG184" i="3"/>
  <c r="BF184" i="3"/>
  <c r="T184" i="3"/>
  <c r="R184" i="3"/>
  <c r="P184" i="3"/>
  <c r="BI180" i="3"/>
  <c r="BH180" i="3"/>
  <c r="BG180" i="3"/>
  <c r="BF180" i="3"/>
  <c r="T180" i="3"/>
  <c r="R180" i="3"/>
  <c r="P180" i="3"/>
  <c r="BI176" i="3"/>
  <c r="BH176" i="3"/>
  <c r="BG176" i="3"/>
  <c r="BF176" i="3"/>
  <c r="T176" i="3"/>
  <c r="R176" i="3"/>
  <c r="P176" i="3"/>
  <c r="BI172" i="3"/>
  <c r="BH172" i="3"/>
  <c r="BG172" i="3"/>
  <c r="BF172" i="3"/>
  <c r="T172" i="3"/>
  <c r="R172" i="3"/>
  <c r="P172" i="3"/>
  <c r="BI168" i="3"/>
  <c r="BH168" i="3"/>
  <c r="BG168" i="3"/>
  <c r="BF168" i="3"/>
  <c r="T168" i="3"/>
  <c r="R168" i="3"/>
  <c r="P168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3" i="3"/>
  <c r="BH153" i="3"/>
  <c r="BG153" i="3"/>
  <c r="BF153" i="3"/>
  <c r="T153" i="3"/>
  <c r="R153" i="3"/>
  <c r="P153" i="3"/>
  <c r="BI147" i="3"/>
  <c r="BH147" i="3"/>
  <c r="BG147" i="3"/>
  <c r="BF147" i="3"/>
  <c r="T147" i="3"/>
  <c r="R147" i="3"/>
  <c r="P147" i="3"/>
  <c r="BI141" i="3"/>
  <c r="BH141" i="3"/>
  <c r="BG141" i="3"/>
  <c r="BF141" i="3"/>
  <c r="T141" i="3"/>
  <c r="R141" i="3"/>
  <c r="P141" i="3"/>
  <c r="BI134" i="3"/>
  <c r="BH134" i="3"/>
  <c r="BG134" i="3"/>
  <c r="BF134" i="3"/>
  <c r="T134" i="3"/>
  <c r="R134" i="3"/>
  <c r="R127" i="3"/>
  <c r="P134" i="3"/>
  <c r="BI128" i="3"/>
  <c r="BH128" i="3"/>
  <c r="BG128" i="3"/>
  <c r="BF128" i="3"/>
  <c r="T128" i="3"/>
  <c r="T127" i="3" s="1"/>
  <c r="R128" i="3"/>
  <c r="P128" i="3"/>
  <c r="P127" i="3" s="1"/>
  <c r="F119" i="3"/>
  <c r="E117" i="3"/>
  <c r="F89" i="3"/>
  <c r="E87" i="3"/>
  <c r="J24" i="3"/>
  <c r="E24" i="3"/>
  <c r="J92" i="3"/>
  <c r="J23" i="3"/>
  <c r="J21" i="3"/>
  <c r="E21" i="3"/>
  <c r="J91" i="3" s="1"/>
  <c r="J20" i="3"/>
  <c r="J18" i="3"/>
  <c r="E18" i="3"/>
  <c r="F92" i="3" s="1"/>
  <c r="J17" i="3"/>
  <c r="J15" i="3"/>
  <c r="E15" i="3"/>
  <c r="F121" i="3"/>
  <c r="J14" i="3"/>
  <c r="J12" i="3"/>
  <c r="J89" i="3"/>
  <c r="E7" i="3"/>
  <c r="E85" i="3"/>
  <c r="J37" i="2"/>
  <c r="J36" i="2"/>
  <c r="AY95" i="1"/>
  <c r="J35" i="2"/>
  <c r="AX95" i="1" s="1"/>
  <c r="BI385" i="2"/>
  <c r="BH385" i="2"/>
  <c r="BG385" i="2"/>
  <c r="BF385" i="2"/>
  <c r="T385" i="2"/>
  <c r="R385" i="2"/>
  <c r="P385" i="2"/>
  <c r="BI382" i="2"/>
  <c r="BH382" i="2"/>
  <c r="BG382" i="2"/>
  <c r="BF382" i="2"/>
  <c r="T382" i="2"/>
  <c r="R382" i="2"/>
  <c r="P382" i="2"/>
  <c r="BI371" i="2"/>
  <c r="BH371" i="2"/>
  <c r="BG371" i="2"/>
  <c r="BF371" i="2"/>
  <c r="T371" i="2"/>
  <c r="T370" i="2" s="1"/>
  <c r="R371" i="2"/>
  <c r="R370" i="2" s="1"/>
  <c r="P371" i="2"/>
  <c r="P370" i="2" s="1"/>
  <c r="BI368" i="2"/>
  <c r="BH368" i="2"/>
  <c r="BG368" i="2"/>
  <c r="BF368" i="2"/>
  <c r="T368" i="2"/>
  <c r="R368" i="2"/>
  <c r="P368" i="2"/>
  <c r="BI367" i="2"/>
  <c r="BH367" i="2"/>
  <c r="BG367" i="2"/>
  <c r="BF367" i="2"/>
  <c r="T367" i="2"/>
  <c r="R367" i="2"/>
  <c r="P367" i="2"/>
  <c r="BI366" i="2"/>
  <c r="BH366" i="2"/>
  <c r="BG366" i="2"/>
  <c r="BF366" i="2"/>
  <c r="T366" i="2"/>
  <c r="R366" i="2"/>
  <c r="P366" i="2"/>
  <c r="BI365" i="2"/>
  <c r="BH365" i="2"/>
  <c r="BG365" i="2"/>
  <c r="BF365" i="2"/>
  <c r="T365" i="2"/>
  <c r="R365" i="2"/>
  <c r="P365" i="2"/>
  <c r="BI364" i="2"/>
  <c r="BH364" i="2"/>
  <c r="BG364" i="2"/>
  <c r="BF364" i="2"/>
  <c r="T364" i="2"/>
  <c r="R364" i="2"/>
  <c r="P364" i="2"/>
  <c r="BI363" i="2"/>
  <c r="BH363" i="2"/>
  <c r="BG363" i="2"/>
  <c r="BF363" i="2"/>
  <c r="T363" i="2"/>
  <c r="R363" i="2"/>
  <c r="P363" i="2"/>
  <c r="BI362" i="2"/>
  <c r="BH362" i="2"/>
  <c r="BG362" i="2"/>
  <c r="BF362" i="2"/>
  <c r="T362" i="2"/>
  <c r="R362" i="2"/>
  <c r="P362" i="2"/>
  <c r="BI360" i="2"/>
  <c r="BH360" i="2"/>
  <c r="BG360" i="2"/>
  <c r="BF360" i="2"/>
  <c r="T360" i="2"/>
  <c r="R360" i="2"/>
  <c r="P360" i="2"/>
  <c r="BI359" i="2"/>
  <c r="BH359" i="2"/>
  <c r="BG359" i="2"/>
  <c r="BF359" i="2"/>
  <c r="T359" i="2"/>
  <c r="R359" i="2"/>
  <c r="P359" i="2"/>
  <c r="BI356" i="2"/>
  <c r="BH356" i="2"/>
  <c r="BG356" i="2"/>
  <c r="BF356" i="2"/>
  <c r="T356" i="2"/>
  <c r="R356" i="2"/>
  <c r="P356" i="2"/>
  <c r="BI354" i="2"/>
  <c r="BH354" i="2"/>
  <c r="BG354" i="2"/>
  <c r="BF354" i="2"/>
  <c r="T354" i="2"/>
  <c r="R354" i="2"/>
  <c r="P354" i="2"/>
  <c r="BI353" i="2"/>
  <c r="BH353" i="2"/>
  <c r="BG353" i="2"/>
  <c r="BF353" i="2"/>
  <c r="T353" i="2"/>
  <c r="R353" i="2"/>
  <c r="P353" i="2"/>
  <c r="BI352" i="2"/>
  <c r="BH352" i="2"/>
  <c r="BG352" i="2"/>
  <c r="BF352" i="2"/>
  <c r="T352" i="2"/>
  <c r="R352" i="2"/>
  <c r="P352" i="2"/>
  <c r="BI349" i="2"/>
  <c r="BH349" i="2"/>
  <c r="BG349" i="2"/>
  <c r="BF349" i="2"/>
  <c r="T349" i="2"/>
  <c r="R349" i="2"/>
  <c r="P349" i="2"/>
  <c r="BI346" i="2"/>
  <c r="BH346" i="2"/>
  <c r="BG346" i="2"/>
  <c r="BF346" i="2"/>
  <c r="T346" i="2"/>
  <c r="R346" i="2"/>
  <c r="P346" i="2"/>
  <c r="BI344" i="2"/>
  <c r="BH344" i="2"/>
  <c r="BG344" i="2"/>
  <c r="BF344" i="2"/>
  <c r="T344" i="2"/>
  <c r="R344" i="2"/>
  <c r="P344" i="2"/>
  <c r="BI343" i="2"/>
  <c r="BH343" i="2"/>
  <c r="BG343" i="2"/>
  <c r="BF343" i="2"/>
  <c r="T343" i="2"/>
  <c r="R343" i="2"/>
  <c r="P343" i="2"/>
  <c r="BI340" i="2"/>
  <c r="BH340" i="2"/>
  <c r="BG340" i="2"/>
  <c r="BF340" i="2"/>
  <c r="T340" i="2"/>
  <c r="R340" i="2"/>
  <c r="P340" i="2"/>
  <c r="BI338" i="2"/>
  <c r="BH338" i="2"/>
  <c r="BG338" i="2"/>
  <c r="BF338" i="2"/>
  <c r="T338" i="2"/>
  <c r="R338" i="2"/>
  <c r="P338" i="2"/>
  <c r="BI337" i="2"/>
  <c r="BH337" i="2"/>
  <c r="BG337" i="2"/>
  <c r="BF337" i="2"/>
  <c r="T337" i="2"/>
  <c r="R337" i="2"/>
  <c r="P337" i="2"/>
  <c r="BI334" i="2"/>
  <c r="BH334" i="2"/>
  <c r="BG334" i="2"/>
  <c r="BF334" i="2"/>
  <c r="T334" i="2"/>
  <c r="R334" i="2"/>
  <c r="P334" i="2"/>
  <c r="BI332" i="2"/>
  <c r="BH332" i="2"/>
  <c r="BG332" i="2"/>
  <c r="BF332" i="2"/>
  <c r="T332" i="2"/>
  <c r="R332" i="2"/>
  <c r="P332" i="2"/>
  <c r="BI331" i="2"/>
  <c r="BH331" i="2"/>
  <c r="BG331" i="2"/>
  <c r="BF331" i="2"/>
  <c r="T331" i="2"/>
  <c r="R331" i="2"/>
  <c r="P331" i="2"/>
  <c r="BI330" i="2"/>
  <c r="BH330" i="2"/>
  <c r="BG330" i="2"/>
  <c r="BF330" i="2"/>
  <c r="T330" i="2"/>
  <c r="R330" i="2"/>
  <c r="P330" i="2"/>
  <c r="BI329" i="2"/>
  <c r="BH329" i="2"/>
  <c r="BG329" i="2"/>
  <c r="BF329" i="2"/>
  <c r="T329" i="2"/>
  <c r="R329" i="2"/>
  <c r="P329" i="2"/>
  <c r="BI326" i="2"/>
  <c r="BH326" i="2"/>
  <c r="BG326" i="2"/>
  <c r="BF326" i="2"/>
  <c r="T326" i="2"/>
  <c r="R326" i="2"/>
  <c r="P326" i="2"/>
  <c r="BI324" i="2"/>
  <c r="BH324" i="2"/>
  <c r="BG324" i="2"/>
  <c r="BF324" i="2"/>
  <c r="T324" i="2"/>
  <c r="R324" i="2"/>
  <c r="P324" i="2"/>
  <c r="BI323" i="2"/>
  <c r="BH323" i="2"/>
  <c r="BG323" i="2"/>
  <c r="BF323" i="2"/>
  <c r="T323" i="2"/>
  <c r="R323" i="2"/>
  <c r="P323" i="2"/>
  <c r="BI321" i="2"/>
  <c r="BH321" i="2"/>
  <c r="BG321" i="2"/>
  <c r="BF321" i="2"/>
  <c r="T321" i="2"/>
  <c r="R321" i="2"/>
  <c r="P321" i="2"/>
  <c r="BI318" i="2"/>
  <c r="BH318" i="2"/>
  <c r="BG318" i="2"/>
  <c r="BF318" i="2"/>
  <c r="T318" i="2"/>
  <c r="R318" i="2"/>
  <c r="P318" i="2"/>
  <c r="BI316" i="2"/>
  <c r="BH316" i="2"/>
  <c r="BG316" i="2"/>
  <c r="BF316" i="2"/>
  <c r="T316" i="2"/>
  <c r="R316" i="2"/>
  <c r="P316" i="2"/>
  <c r="BI313" i="2"/>
  <c r="BH313" i="2"/>
  <c r="BG313" i="2"/>
  <c r="BF313" i="2"/>
  <c r="T313" i="2"/>
  <c r="R313" i="2"/>
  <c r="P313" i="2"/>
  <c r="BI311" i="2"/>
  <c r="BH311" i="2"/>
  <c r="BG311" i="2"/>
  <c r="BF311" i="2"/>
  <c r="T311" i="2"/>
  <c r="R311" i="2"/>
  <c r="P311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5" i="2"/>
  <c r="BH305" i="2"/>
  <c r="BG305" i="2"/>
  <c r="BF305" i="2"/>
  <c r="T305" i="2"/>
  <c r="R305" i="2"/>
  <c r="P305" i="2"/>
  <c r="BI303" i="2"/>
  <c r="BH303" i="2"/>
  <c r="BG303" i="2"/>
  <c r="BF303" i="2"/>
  <c r="T303" i="2"/>
  <c r="R303" i="2"/>
  <c r="P303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5" i="2"/>
  <c r="BH295" i="2"/>
  <c r="BG295" i="2"/>
  <c r="BF295" i="2"/>
  <c r="T295" i="2"/>
  <c r="R295" i="2"/>
  <c r="P295" i="2"/>
  <c r="BI292" i="2"/>
  <c r="BH292" i="2"/>
  <c r="BG292" i="2"/>
  <c r="BF292" i="2"/>
  <c r="T292" i="2"/>
  <c r="R292" i="2"/>
  <c r="P292" i="2"/>
  <c r="BI290" i="2"/>
  <c r="BH290" i="2"/>
  <c r="BG290" i="2"/>
  <c r="BF290" i="2"/>
  <c r="T290" i="2"/>
  <c r="R290" i="2"/>
  <c r="P290" i="2"/>
  <c r="BI289" i="2"/>
  <c r="BH289" i="2"/>
  <c r="BG289" i="2"/>
  <c r="BF289" i="2"/>
  <c r="T289" i="2"/>
  <c r="R289" i="2"/>
  <c r="P289" i="2"/>
  <c r="BI288" i="2"/>
  <c r="BH288" i="2"/>
  <c r="BG288" i="2"/>
  <c r="BF288" i="2"/>
  <c r="T288" i="2"/>
  <c r="R288" i="2"/>
  <c r="P288" i="2"/>
  <c r="BI283" i="2"/>
  <c r="BH283" i="2"/>
  <c r="BG283" i="2"/>
  <c r="BF283" i="2"/>
  <c r="T283" i="2"/>
  <c r="R283" i="2"/>
  <c r="P283" i="2"/>
  <c r="BI280" i="2"/>
  <c r="BH280" i="2"/>
  <c r="BG280" i="2"/>
  <c r="BF280" i="2"/>
  <c r="T280" i="2"/>
  <c r="R280" i="2"/>
  <c r="P280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70" i="2"/>
  <c r="BH270" i="2"/>
  <c r="BG270" i="2"/>
  <c r="BF270" i="2"/>
  <c r="T270" i="2"/>
  <c r="R270" i="2"/>
  <c r="P270" i="2"/>
  <c r="BI267" i="2"/>
  <c r="BH267" i="2"/>
  <c r="BG267" i="2"/>
  <c r="BF267" i="2"/>
  <c r="T267" i="2"/>
  <c r="R267" i="2"/>
  <c r="P267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59" i="2"/>
  <c r="BH259" i="2"/>
  <c r="BG259" i="2"/>
  <c r="BF259" i="2"/>
  <c r="T259" i="2"/>
  <c r="R259" i="2"/>
  <c r="P259" i="2"/>
  <c r="BI256" i="2"/>
  <c r="BH256" i="2"/>
  <c r="BG256" i="2"/>
  <c r="BF256" i="2"/>
  <c r="T256" i="2"/>
  <c r="R256" i="2"/>
  <c r="P256" i="2"/>
  <c r="BI251" i="2"/>
  <c r="BH251" i="2"/>
  <c r="BG251" i="2"/>
  <c r="BF251" i="2"/>
  <c r="T251" i="2"/>
  <c r="R251" i="2"/>
  <c r="P251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T242" i="2"/>
  <c r="R243" i="2"/>
  <c r="R242" i="2"/>
  <c r="P243" i="2"/>
  <c r="P242" i="2" s="1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6" i="2"/>
  <c r="BH236" i="2"/>
  <c r="BG236" i="2"/>
  <c r="BF236" i="2"/>
  <c r="T236" i="2"/>
  <c r="R236" i="2"/>
  <c r="P236" i="2"/>
  <c r="BI232" i="2"/>
  <c r="BH232" i="2"/>
  <c r="BG232" i="2"/>
  <c r="BF232" i="2"/>
  <c r="T232" i="2"/>
  <c r="R232" i="2"/>
  <c r="P232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6" i="2"/>
  <c r="BH206" i="2"/>
  <c r="BG206" i="2"/>
  <c r="BF206" i="2"/>
  <c r="T206" i="2"/>
  <c r="R206" i="2"/>
  <c r="P206" i="2"/>
  <c r="BI203" i="2"/>
  <c r="BH203" i="2"/>
  <c r="BG203" i="2"/>
  <c r="BF203" i="2"/>
  <c r="T203" i="2"/>
  <c r="R203" i="2"/>
  <c r="P203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6" i="2"/>
  <c r="BH196" i="2"/>
  <c r="BG196" i="2"/>
  <c r="BF196" i="2"/>
  <c r="T196" i="2"/>
  <c r="R196" i="2"/>
  <c r="P196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7" i="2"/>
  <c r="BH187" i="2"/>
  <c r="BG187" i="2"/>
  <c r="BF187" i="2"/>
  <c r="T187" i="2"/>
  <c r="R187" i="2"/>
  <c r="P187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0" i="2"/>
  <c r="BH170" i="2"/>
  <c r="BG170" i="2"/>
  <c r="BF170" i="2"/>
  <c r="T170" i="2"/>
  <c r="R170" i="2"/>
  <c r="P170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F129" i="2"/>
  <c r="E127" i="2"/>
  <c r="F89" i="2"/>
  <c r="E87" i="2"/>
  <c r="J24" i="2"/>
  <c r="E24" i="2"/>
  <c r="J132" i="2" s="1"/>
  <c r="J23" i="2"/>
  <c r="J21" i="2"/>
  <c r="E21" i="2"/>
  <c r="J131" i="2"/>
  <c r="J20" i="2"/>
  <c r="J18" i="2"/>
  <c r="E18" i="2"/>
  <c r="F92" i="2" s="1"/>
  <c r="J17" i="2"/>
  <c r="J15" i="2"/>
  <c r="E15" i="2"/>
  <c r="F131" i="2" s="1"/>
  <c r="J14" i="2"/>
  <c r="J12" i="2"/>
  <c r="J89" i="2"/>
  <c r="E7" i="2"/>
  <c r="E85" i="2" s="1"/>
  <c r="L90" i="1"/>
  <c r="AM90" i="1"/>
  <c r="AM89" i="1"/>
  <c r="L89" i="1"/>
  <c r="AM87" i="1"/>
  <c r="L87" i="1"/>
  <c r="L85" i="1"/>
  <c r="L84" i="1"/>
  <c r="J270" i="2"/>
  <c r="BK360" i="2"/>
  <c r="J323" i="2"/>
  <c r="J239" i="2"/>
  <c r="BK173" i="2"/>
  <c r="BK208" i="3"/>
  <c r="BK168" i="3"/>
  <c r="J158" i="3"/>
  <c r="BK195" i="3"/>
  <c r="J195" i="3"/>
  <c r="J208" i="3"/>
  <c r="BK165" i="3"/>
  <c r="J147" i="4"/>
  <c r="BK127" i="4"/>
  <c r="BK148" i="4"/>
  <c r="J174" i="4"/>
  <c r="J175" i="4"/>
  <c r="J184" i="4"/>
  <c r="J141" i="4"/>
  <c r="J161" i="4"/>
  <c r="BK144" i="4"/>
  <c r="J158" i="4"/>
  <c r="BK138" i="4"/>
  <c r="BK124" i="5"/>
  <c r="BK364" i="2"/>
  <c r="BK330" i="2"/>
  <c r="J292" i="2"/>
  <c r="BK196" i="2"/>
  <c r="J368" i="2"/>
  <c r="J337" i="2"/>
  <c r="BK259" i="2"/>
  <c r="J196" i="2"/>
  <c r="J366" i="2"/>
  <c r="J346" i="2"/>
  <c r="J295" i="2"/>
  <c r="J221" i="2"/>
  <c r="BK326" i="2"/>
  <c r="BK241" i="2"/>
  <c r="J364" i="2"/>
  <c r="J332" i="2"/>
  <c r="BK283" i="2"/>
  <c r="BK232" i="2"/>
  <c r="BK354" i="2"/>
  <c r="J359" i="2"/>
  <c r="J316" i="2"/>
  <c r="BK289" i="2"/>
  <c r="BK221" i="2"/>
  <c r="BK385" i="2"/>
  <c r="BK338" i="2"/>
  <c r="BK306" i="2"/>
  <c r="BK263" i="2"/>
  <c r="BK177" i="2"/>
  <c r="J288" i="2"/>
  <c r="BK352" i="2"/>
  <c r="J205" i="3"/>
  <c r="BK203" i="3"/>
  <c r="BK199" i="3"/>
  <c r="BK205" i="3"/>
  <c r="J165" i="3"/>
  <c r="J162" i="3"/>
  <c r="BK175" i="4"/>
  <c r="J152" i="4"/>
  <c r="J169" i="4"/>
  <c r="BK163" i="4"/>
  <c r="BK145" i="4"/>
  <c r="BK172" i="4"/>
  <c r="BK132" i="4"/>
  <c r="J151" i="4"/>
  <c r="BK149" i="4"/>
  <c r="J153" i="4"/>
  <c r="J126" i="5"/>
  <c r="J365" i="2"/>
  <c r="J306" i="2"/>
  <c r="J356" i="2"/>
  <c r="BK331" i="2"/>
  <c r="BK226" i="2"/>
  <c r="BK179" i="2"/>
  <c r="J367" i="2"/>
  <c r="BK359" i="2"/>
  <c r="BK288" i="2"/>
  <c r="J236" i="2"/>
  <c r="BK313" i="2"/>
  <c r="J240" i="2"/>
  <c r="J174" i="2"/>
  <c r="BK349" i="2"/>
  <c r="BK300" i="2"/>
  <c r="J225" i="2"/>
  <c r="BK346" i="2"/>
  <c r="BK162" i="2"/>
  <c r="BK220" i="2"/>
  <c r="J166" i="2"/>
  <c r="J138" i="2"/>
  <c r="J218" i="3"/>
  <c r="J128" i="3"/>
  <c r="BK160" i="3"/>
  <c r="J188" i="3"/>
  <c r="J172" i="3"/>
  <c r="J160" i="3"/>
  <c r="BK140" i="4"/>
  <c r="BK154" i="4"/>
  <c r="BK139" i="4"/>
  <c r="J164" i="4"/>
  <c r="J130" i="4"/>
  <c r="J172" i="4"/>
  <c r="BK160" i="4"/>
  <c r="J140" i="4"/>
  <c r="J154" i="4"/>
  <c r="J125" i="5"/>
  <c r="J229" i="2"/>
  <c r="BK382" i="2"/>
  <c r="J329" i="2"/>
  <c r="J280" i="2"/>
  <c r="BK239" i="2"/>
  <c r="BK148" i="2"/>
  <c r="J363" i="2"/>
  <c r="J300" i="2"/>
  <c r="BK267" i="2"/>
  <c r="BK182" i="2"/>
  <c r="BK280" i="2"/>
  <c r="J200" i="2"/>
  <c r="BK356" i="2"/>
  <c r="BK292" i="2"/>
  <c r="J247" i="2"/>
  <c r="BK155" i="2"/>
  <c r="BK332" i="2"/>
  <c r="J142" i="2"/>
  <c r="J210" i="2"/>
  <c r="J159" i="2"/>
  <c r="BK180" i="3"/>
  <c r="BK190" i="3"/>
  <c r="J190" i="3"/>
  <c r="BK158" i="3"/>
  <c r="BK184" i="3"/>
  <c r="BK159" i="3"/>
  <c r="BK137" i="4"/>
  <c r="BK177" i="4"/>
  <c r="J177" i="4"/>
  <c r="BK159" i="4"/>
  <c r="J129" i="4"/>
  <c r="BK155" i="4"/>
  <c r="BK176" i="4"/>
  <c r="BK134" i="4"/>
  <c r="J159" i="4"/>
  <c r="BK127" i="5"/>
  <c r="J121" i="5"/>
  <c r="BK344" i="2"/>
  <c r="BK305" i="2"/>
  <c r="J264" i="2"/>
  <c r="J360" i="2"/>
  <c r="BK334" i="2"/>
  <c r="BK290" i="2"/>
  <c r="J220" i="2"/>
  <c r="BK145" i="2"/>
  <c r="J382" i="2"/>
  <c r="BK166" i="4"/>
  <c r="BK169" i="4"/>
  <c r="J137" i="4"/>
  <c r="BK158" i="4"/>
  <c r="BK165" i="4"/>
  <c r="J176" i="4"/>
  <c r="BK178" i="4"/>
  <c r="J123" i="5"/>
  <c r="BK122" i="5"/>
  <c r="J353" i="2"/>
  <c r="J298" i="2"/>
  <c r="BK240" i="2"/>
  <c r="J187" i="2"/>
  <c r="BK367" i="2"/>
  <c r="BK340" i="2"/>
  <c r="BK321" i="2"/>
  <c r="J213" i="2"/>
  <c r="BK311" i="2"/>
  <c r="BK142" i="2"/>
  <c r="J344" i="2"/>
  <c r="J277" i="2"/>
  <c r="J155" i="2"/>
  <c r="J289" i="2"/>
  <c r="BK217" i="2"/>
  <c r="BK363" i="2"/>
  <c r="BK303" i="2"/>
  <c r="J179" i="2"/>
  <c r="J190" i="2"/>
  <c r="J232" i="2"/>
  <c r="J182" i="2"/>
  <c r="BK218" i="3"/>
  <c r="J213" i="3"/>
  <c r="J159" i="3"/>
  <c r="J134" i="3"/>
  <c r="BK164" i="3"/>
  <c r="BK179" i="4"/>
  <c r="J183" i="4"/>
  <c r="BK147" i="4"/>
  <c r="BK156" i="4"/>
  <c r="BK171" i="4"/>
  <c r="BK146" i="4"/>
  <c r="J135" i="4"/>
  <c r="J146" i="4"/>
  <c r="J133" i="4"/>
  <c r="BK184" i="4"/>
  <c r="BK123" i="5"/>
  <c r="BK210" i="2"/>
  <c r="BK159" i="2"/>
  <c r="BK353" i="2"/>
  <c r="J349" i="2"/>
  <c r="J283" i="2"/>
  <c r="J203" i="2"/>
  <c r="J324" i="2"/>
  <c r="BK203" i="2"/>
  <c r="BK316" i="2"/>
  <c r="J263" i="2"/>
  <c r="BK193" i="2"/>
  <c r="BK337" i="2"/>
  <c r="J145" i="2"/>
  <c r="J217" i="2"/>
  <c r="J162" i="2"/>
  <c r="BK217" i="3"/>
  <c r="BK153" i="3"/>
  <c r="J180" i="3"/>
  <c r="BK213" i="3"/>
  <c r="BK206" i="3"/>
  <c r="BK162" i="3"/>
  <c r="BK188" i="3"/>
  <c r="J141" i="3"/>
  <c r="BK161" i="4"/>
  <c r="J128" i="4"/>
  <c r="J156" i="4"/>
  <c r="BK128" i="4"/>
  <c r="BK153" i="4"/>
  <c r="BK164" i="4"/>
  <c r="BK181" i="4"/>
  <c r="J134" i="4"/>
  <c r="J148" i="4"/>
  <c r="J150" i="4"/>
  <c r="BK141" i="4"/>
  <c r="BK126" i="5"/>
  <c r="J385" i="2"/>
  <c r="J313" i="2"/>
  <c r="J251" i="2"/>
  <c r="BK206" i="2"/>
  <c r="J371" i="2"/>
  <c r="J305" i="2"/>
  <c r="BK270" i="2"/>
  <c r="BK174" i="2"/>
  <c r="BK298" i="2"/>
  <c r="BK324" i="2"/>
  <c r="BK256" i="2"/>
  <c r="J267" i="2"/>
  <c r="J199" i="2"/>
  <c r="BK362" i="2"/>
  <c r="BK329" i="2"/>
  <c r="BK264" i="2"/>
  <c r="J148" i="2"/>
  <c r="J334" i="2"/>
  <c r="BK236" i="2"/>
  <c r="BK199" i="2"/>
  <c r="BK152" i="2"/>
  <c r="BK193" i="3"/>
  <c r="J217" i="3"/>
  <c r="J206" i="3"/>
  <c r="BK141" i="3"/>
  <c r="BK176" i="3"/>
  <c r="BK147" i="3"/>
  <c r="BK142" i="4"/>
  <c r="J155" i="4"/>
  <c r="J165" i="4"/>
  <c r="BK170" i="4"/>
  <c r="J144" i="4"/>
  <c r="BK174" i="4"/>
  <c r="J180" i="4"/>
  <c r="J170" i="4"/>
  <c r="J149" i="4"/>
  <c r="J181" i="4"/>
  <c r="BK121" i="5"/>
  <c r="J311" i="2"/>
  <c r="BK243" i="2"/>
  <c r="BK200" i="2"/>
  <c r="J318" i="2"/>
  <c r="BK368" i="2"/>
  <c r="J321" i="2"/>
  <c r="BK273" i="2"/>
  <c r="BK187" i="2"/>
  <c r="J308" i="2"/>
  <c r="BK213" i="2"/>
  <c r="BK138" i="2"/>
  <c r="J343" i="2"/>
  <c r="BK295" i="2"/>
  <c r="BK251" i="2"/>
  <c r="J362" i="2"/>
  <c r="BK229" i="2"/>
  <c r="BK225" i="2"/>
  <c r="J177" i="2"/>
  <c r="AS94" i="1"/>
  <c r="J164" i="3"/>
  <c r="J203" i="3"/>
  <c r="BK172" i="3"/>
  <c r="J199" i="3"/>
  <c r="J147" i="3"/>
  <c r="BK180" i="4"/>
  <c r="BK135" i="4"/>
  <c r="J171" i="4"/>
  <c r="BK183" i="4"/>
  <c r="J138" i="4"/>
  <c r="J326" i="2"/>
  <c r="BK277" i="2"/>
  <c r="BK166" i="2"/>
  <c r="J352" i="2"/>
  <c r="BK318" i="2"/>
  <c r="J273" i="2"/>
  <c r="J206" i="2"/>
  <c r="J331" i="2"/>
  <c r="BK371" i="2"/>
  <c r="J290" i="2"/>
  <c r="J152" i="2"/>
  <c r="BK247" i="2"/>
  <c r="BK190" i="2"/>
  <c r="J354" i="2"/>
  <c r="BK308" i="2"/>
  <c r="J241" i="2"/>
  <c r="J340" i="2"/>
  <c r="BK170" i="2"/>
  <c r="J226" i="2"/>
  <c r="J193" i="2"/>
  <c r="BK134" i="3"/>
  <c r="J193" i="3"/>
  <c r="J168" i="3"/>
  <c r="BK128" i="3"/>
  <c r="J139" i="4"/>
  <c r="J178" i="4"/>
  <c r="BK168" i="4"/>
  <c r="J132" i="4"/>
  <c r="J185" i="4"/>
  <c r="J160" i="4"/>
  <c r="BK150" i="4"/>
  <c r="BK151" i="4"/>
  <c r="J168" i="4"/>
  <c r="BK185" i="4"/>
  <c r="J127" i="5"/>
  <c r="J122" i="5"/>
  <c r="J338" i="2"/>
  <c r="J303" i="2"/>
  <c r="J243" i="2"/>
  <c r="J173" i="2"/>
  <c r="BK366" i="2"/>
  <c r="BK323" i="2"/>
  <c r="J256" i="2"/>
  <c r="J170" i="2"/>
  <c r="BK365" i="2"/>
  <c r="BK343" i="2"/>
  <c r="J259" i="2"/>
  <c r="J330" i="2"/>
  <c r="J184" i="3"/>
  <c r="J176" i="3"/>
  <c r="J153" i="3"/>
  <c r="BK129" i="4"/>
  <c r="J166" i="4"/>
  <c r="J127" i="4"/>
  <c r="BK152" i="4"/>
  <c r="J163" i="4"/>
  <c r="J179" i="4"/>
  <c r="BK133" i="4"/>
  <c r="BK130" i="4"/>
  <c r="J142" i="4"/>
  <c r="J145" i="4"/>
  <c r="J124" i="5"/>
  <c r="BK125" i="5"/>
  <c r="BK287" i="2" l="1"/>
  <c r="J287" i="2"/>
  <c r="J103" i="2"/>
  <c r="R287" i="2"/>
  <c r="BK325" i="2"/>
  <c r="J325" i="2"/>
  <c r="J107" i="2"/>
  <c r="T333" i="2"/>
  <c r="BK157" i="3"/>
  <c r="J157" i="3" s="1"/>
  <c r="J100" i="3" s="1"/>
  <c r="R163" i="3"/>
  <c r="P143" i="4"/>
  <c r="P137" i="2"/>
  <c r="T262" i="2"/>
  <c r="T287" i="2"/>
  <c r="P325" i="2"/>
  <c r="R345" i="2"/>
  <c r="T355" i="2"/>
  <c r="P131" i="4"/>
  <c r="BK262" i="2"/>
  <c r="J262" i="2" s="1"/>
  <c r="J102" i="2" s="1"/>
  <c r="T307" i="2"/>
  <c r="R333" i="2"/>
  <c r="P345" i="2"/>
  <c r="T361" i="2"/>
  <c r="BK167" i="3"/>
  <c r="J167" i="3"/>
  <c r="J103" i="3"/>
  <c r="R136" i="4"/>
  <c r="R137" i="2"/>
  <c r="P262" i="2"/>
  <c r="R307" i="2"/>
  <c r="P333" i="2"/>
  <c r="P339" i="2"/>
  <c r="R361" i="2"/>
  <c r="R167" i="3"/>
  <c r="P126" i="4"/>
  <c r="T136" i="4"/>
  <c r="T157" i="4"/>
  <c r="P173" i="4"/>
  <c r="T137" i="2"/>
  <c r="BK246" i="2"/>
  <c r="J246" i="2"/>
  <c r="J101" i="2" s="1"/>
  <c r="BK294" i="2"/>
  <c r="J294" i="2"/>
  <c r="J105" i="2" s="1"/>
  <c r="T140" i="3"/>
  <c r="BK163" i="3"/>
  <c r="J163" i="3"/>
  <c r="J101" i="3"/>
  <c r="T212" i="3"/>
  <c r="BK143" i="4"/>
  <c r="J143" i="4" s="1"/>
  <c r="J100" i="4" s="1"/>
  <c r="R162" i="4"/>
  <c r="BK182" i="4"/>
  <c r="J182" i="4"/>
  <c r="J105" i="4" s="1"/>
  <c r="BK137" i="2"/>
  <c r="R262" i="2"/>
  <c r="R294" i="2"/>
  <c r="T325" i="2"/>
  <c r="BK345" i="2"/>
  <c r="J345" i="2"/>
  <c r="J110" i="2" s="1"/>
  <c r="P355" i="2"/>
  <c r="T381" i="2"/>
  <c r="T369" i="2"/>
  <c r="BK140" i="3"/>
  <c r="J140" i="3" s="1"/>
  <c r="J99" i="3" s="1"/>
  <c r="T157" i="3"/>
  <c r="BK212" i="3"/>
  <c r="J212" i="3"/>
  <c r="J105" i="3"/>
  <c r="BK126" i="4"/>
  <c r="J126" i="4" s="1"/>
  <c r="J97" i="4" s="1"/>
  <c r="R143" i="4"/>
  <c r="P162" i="4"/>
  <c r="BK167" i="4"/>
  <c r="J167" i="4" s="1"/>
  <c r="J103" i="4" s="1"/>
  <c r="R167" i="4"/>
  <c r="T182" i="4"/>
  <c r="P186" i="2"/>
  <c r="R246" i="2"/>
  <c r="BK307" i="2"/>
  <c r="J307" i="2" s="1"/>
  <c r="J106" i="2" s="1"/>
  <c r="P361" i="2"/>
  <c r="P381" i="2"/>
  <c r="P369" i="2"/>
  <c r="T143" i="4"/>
  <c r="BK173" i="4"/>
  <c r="J173" i="4" s="1"/>
  <c r="J104" i="4" s="1"/>
  <c r="T345" i="2"/>
  <c r="T167" i="3"/>
  <c r="T166" i="3"/>
  <c r="T126" i="4"/>
  <c r="T131" i="4"/>
  <c r="BK162" i="4"/>
  <c r="J162" i="4"/>
  <c r="J102" i="4"/>
  <c r="P182" i="4"/>
  <c r="R186" i="2"/>
  <c r="P246" i="2"/>
  <c r="P294" i="2"/>
  <c r="R325" i="2"/>
  <c r="T339" i="2"/>
  <c r="R355" i="2"/>
  <c r="BK381" i="2"/>
  <c r="J381" i="2"/>
  <c r="J115" i="2" s="1"/>
  <c r="R140" i="3"/>
  <c r="P163" i="3"/>
  <c r="P212" i="3"/>
  <c r="BK131" i="4"/>
  <c r="J131" i="4" s="1"/>
  <c r="J98" i="4" s="1"/>
  <c r="BK136" i="4"/>
  <c r="J136" i="4"/>
  <c r="J99" i="4"/>
  <c r="R157" i="4"/>
  <c r="R173" i="4"/>
  <c r="T186" i="2"/>
  <c r="T246" i="2"/>
  <c r="P307" i="2"/>
  <c r="BK339" i="2"/>
  <c r="J339" i="2"/>
  <c r="J109" i="2" s="1"/>
  <c r="BK355" i="2"/>
  <c r="J355" i="2"/>
  <c r="J111" i="2"/>
  <c r="P140" i="3"/>
  <c r="P126" i="3" s="1"/>
  <c r="R157" i="3"/>
  <c r="R212" i="3"/>
  <c r="P157" i="3"/>
  <c r="T163" i="3"/>
  <c r="R126" i="4"/>
  <c r="R131" i="4"/>
  <c r="BK157" i="4"/>
  <c r="J157" i="4"/>
  <c r="J101" i="4"/>
  <c r="T173" i="4"/>
  <c r="BK186" i="2"/>
  <c r="J186" i="2" s="1"/>
  <c r="J99" i="2" s="1"/>
  <c r="P287" i="2"/>
  <c r="T294" i="2"/>
  <c r="T293" i="2"/>
  <c r="BK333" i="2"/>
  <c r="J333" i="2"/>
  <c r="J108" i="2" s="1"/>
  <c r="R339" i="2"/>
  <c r="BK361" i="2"/>
  <c r="J361" i="2"/>
  <c r="J112" i="2"/>
  <c r="R381" i="2"/>
  <c r="R369" i="2"/>
  <c r="P167" i="3"/>
  <c r="P166" i="3"/>
  <c r="P136" i="4"/>
  <c r="P157" i="4"/>
  <c r="T162" i="4"/>
  <c r="P167" i="4"/>
  <c r="T167" i="4"/>
  <c r="R182" i="4"/>
  <c r="BK120" i="5"/>
  <c r="J120" i="5"/>
  <c r="J98" i="5" s="1"/>
  <c r="P120" i="5"/>
  <c r="P119" i="5" s="1"/>
  <c r="P118" i="5" s="1"/>
  <c r="AU98" i="1" s="1"/>
  <c r="R120" i="5"/>
  <c r="R119" i="5"/>
  <c r="R118" i="5" s="1"/>
  <c r="T120" i="5"/>
  <c r="T119" i="5"/>
  <c r="T118" i="5"/>
  <c r="BK242" i="2"/>
  <c r="J242" i="2" s="1"/>
  <c r="J100" i="2" s="1"/>
  <c r="BK127" i="3"/>
  <c r="BK126" i="3" s="1"/>
  <c r="J126" i="3" s="1"/>
  <c r="J97" i="3" s="1"/>
  <c r="J127" i="3"/>
  <c r="J98" i="3"/>
  <c r="BK370" i="2"/>
  <c r="J370" i="2"/>
  <c r="J114" i="2" s="1"/>
  <c r="BK207" i="3"/>
  <c r="J207" i="3"/>
  <c r="J104" i="3"/>
  <c r="J114" i="5"/>
  <c r="F91" i="5"/>
  <c r="F115" i="5"/>
  <c r="BE122" i="5"/>
  <c r="E85" i="5"/>
  <c r="J112" i="5"/>
  <c r="BE121" i="5"/>
  <c r="J92" i="5"/>
  <c r="BE127" i="5"/>
  <c r="BE123" i="5"/>
  <c r="BE124" i="5"/>
  <c r="BE125" i="5"/>
  <c r="BE126" i="5"/>
  <c r="J122" i="4"/>
  <c r="BE129" i="4"/>
  <c r="BE139" i="4"/>
  <c r="BE165" i="4"/>
  <c r="BE171" i="4"/>
  <c r="BE176" i="4"/>
  <c r="BK166" i="3"/>
  <c r="J166" i="3" s="1"/>
  <c r="J102" i="3" s="1"/>
  <c r="BE128" i="4"/>
  <c r="BE134" i="4"/>
  <c r="BE141" i="4"/>
  <c r="BE153" i="4"/>
  <c r="BE159" i="4"/>
  <c r="F92" i="4"/>
  <c r="BE135" i="4"/>
  <c r="BE152" i="4"/>
  <c r="BE178" i="4"/>
  <c r="BE185" i="4"/>
  <c r="F91" i="4"/>
  <c r="J121" i="4"/>
  <c r="BE142" i="4"/>
  <c r="BE144" i="4"/>
  <c r="BE163" i="4"/>
  <c r="BE166" i="4"/>
  <c r="BE168" i="4"/>
  <c r="BE177" i="4"/>
  <c r="BE127" i="4"/>
  <c r="BE130" i="4"/>
  <c r="BE149" i="4"/>
  <c r="BE150" i="4"/>
  <c r="BE154" i="4"/>
  <c r="BE155" i="4"/>
  <c r="BE170" i="4"/>
  <c r="J89" i="4"/>
  <c r="BE133" i="4"/>
  <c r="BE137" i="4"/>
  <c r="BE138" i="4"/>
  <c r="BE145" i="4"/>
  <c r="BE156" i="4"/>
  <c r="BE158" i="4"/>
  <c r="BE172" i="4"/>
  <c r="BE174" i="4"/>
  <c r="BE180" i="4"/>
  <c r="BE183" i="4"/>
  <c r="BE184" i="4"/>
  <c r="E85" i="4"/>
  <c r="BE140" i="4"/>
  <c r="BE146" i="4"/>
  <c r="BE147" i="4"/>
  <c r="BE161" i="4"/>
  <c r="BE132" i="4"/>
  <c r="BE160" i="4"/>
  <c r="BE169" i="4"/>
  <c r="BE175" i="4"/>
  <c r="BE179" i="4"/>
  <c r="BE181" i="4"/>
  <c r="BE148" i="4"/>
  <c r="BE151" i="4"/>
  <c r="BE164" i="4"/>
  <c r="F91" i="3"/>
  <c r="BE141" i="3"/>
  <c r="BE172" i="3"/>
  <c r="BE176" i="3"/>
  <c r="J119" i="3"/>
  <c r="J122" i="3"/>
  <c r="BE128" i="3"/>
  <c r="BE134" i="3"/>
  <c r="BE162" i="3"/>
  <c r="BE195" i="3"/>
  <c r="BE205" i="3"/>
  <c r="J137" i="2"/>
  <c r="J98" i="2"/>
  <c r="BK293" i="2"/>
  <c r="J293" i="2" s="1"/>
  <c r="J104" i="2" s="1"/>
  <c r="F122" i="3"/>
  <c r="BE159" i="3"/>
  <c r="BE164" i="3"/>
  <c r="BE184" i="3"/>
  <c r="BE203" i="3"/>
  <c r="J121" i="3"/>
  <c r="BE180" i="3"/>
  <c r="BE208" i="3"/>
  <c r="BE213" i="3"/>
  <c r="BE147" i="3"/>
  <c r="BE153" i="3"/>
  <c r="E115" i="3"/>
  <c r="BE160" i="3"/>
  <c r="BE168" i="3"/>
  <c r="BE193" i="3"/>
  <c r="BE199" i="3"/>
  <c r="BE218" i="3"/>
  <c r="BE158" i="3"/>
  <c r="BE165" i="3"/>
  <c r="BE188" i="3"/>
  <c r="BE190" i="3"/>
  <c r="BE206" i="3"/>
  <c r="BE217" i="3"/>
  <c r="F91" i="2"/>
  <c r="E125" i="2"/>
  <c r="BE241" i="2"/>
  <c r="F132" i="2"/>
  <c r="BE170" i="2"/>
  <c r="BE148" i="2"/>
  <c r="BE155" i="2"/>
  <c r="BE162" i="2"/>
  <c r="BE177" i="2"/>
  <c r="BE179" i="2"/>
  <c r="BE187" i="2"/>
  <c r="BE190" i="2"/>
  <c r="BE200" i="2"/>
  <c r="BE239" i="2"/>
  <c r="BE182" i="2"/>
  <c r="BE329" i="2"/>
  <c r="BE338" i="2"/>
  <c r="BE349" i="2"/>
  <c r="BE353" i="2"/>
  <c r="BE145" i="2"/>
  <c r="BE152" i="2"/>
  <c r="BE166" i="2"/>
  <c r="BE173" i="2"/>
  <c r="BE203" i="2"/>
  <c r="BE217" i="2"/>
  <c r="BE267" i="2"/>
  <c r="BE273" i="2"/>
  <c r="BE290" i="2"/>
  <c r="BE300" i="2"/>
  <c r="BE313" i="2"/>
  <c r="BE334" i="2"/>
  <c r="BE337" i="2"/>
  <c r="BE346" i="2"/>
  <c r="BE359" i="2"/>
  <c r="BE366" i="2"/>
  <c r="J92" i="2"/>
  <c r="BE142" i="2"/>
  <c r="BE193" i="2"/>
  <c r="BE196" i="2"/>
  <c r="BE210" i="2"/>
  <c r="BE221" i="2"/>
  <c r="BE240" i="2"/>
  <c r="BE243" i="2"/>
  <c r="BE259" i="2"/>
  <c r="BE288" i="2"/>
  <c r="BE311" i="2"/>
  <c r="J91" i="2"/>
  <c r="BE206" i="2"/>
  <c r="BE213" i="2"/>
  <c r="BE220" i="2"/>
  <c r="BE247" i="2"/>
  <c r="BE263" i="2"/>
  <c r="BE270" i="2"/>
  <c r="BE289" i="2"/>
  <c r="BE292" i="2"/>
  <c r="BE298" i="2"/>
  <c r="BE306" i="2"/>
  <c r="BE316" i="2"/>
  <c r="BE340" i="2"/>
  <c r="BE344" i="2"/>
  <c r="BE354" i="2"/>
  <c r="BE356" i="2"/>
  <c r="BE364" i="2"/>
  <c r="BE365" i="2"/>
  <c r="BE367" i="2"/>
  <c r="J129" i="2"/>
  <c r="BE330" i="2"/>
  <c r="BE331" i="2"/>
  <c r="BE326" i="2"/>
  <c r="BE138" i="2"/>
  <c r="BE199" i="2"/>
  <c r="BE229" i="2"/>
  <c r="BE232" i="2"/>
  <c r="BE236" i="2"/>
  <c r="BE251" i="2"/>
  <c r="BE264" i="2"/>
  <c r="BE277" i="2"/>
  <c r="BE295" i="2"/>
  <c r="BE303" i="2"/>
  <c r="BE305" i="2"/>
  <c r="BE308" i="2"/>
  <c r="BE318" i="2"/>
  <c r="BE324" i="2"/>
  <c r="BE362" i="2"/>
  <c r="BE363" i="2"/>
  <c r="BE382" i="2"/>
  <c r="BE385" i="2"/>
  <c r="BE159" i="2"/>
  <c r="BE174" i="2"/>
  <c r="BE225" i="2"/>
  <c r="BE226" i="2"/>
  <c r="BE256" i="2"/>
  <c r="BE280" i="2"/>
  <c r="BE283" i="2"/>
  <c r="BE321" i="2"/>
  <c r="BE323" i="2"/>
  <c r="BE332" i="2"/>
  <c r="BE343" i="2"/>
  <c r="BE352" i="2"/>
  <c r="BE360" i="2"/>
  <c r="BE368" i="2"/>
  <c r="BE371" i="2"/>
  <c r="F35" i="2"/>
  <c r="BB95" i="1"/>
  <c r="F35" i="3"/>
  <c r="BB96" i="1"/>
  <c r="F35" i="5"/>
  <c r="BB98" i="1" s="1"/>
  <c r="F37" i="5"/>
  <c r="BD98" i="1"/>
  <c r="F34" i="4"/>
  <c r="BA97" i="1"/>
  <c r="F36" i="2"/>
  <c r="BC95" i="1"/>
  <c r="F34" i="2"/>
  <c r="BA95" i="1"/>
  <c r="J34" i="3"/>
  <c r="AW96" i="1"/>
  <c r="F34" i="5"/>
  <c r="BA98" i="1" s="1"/>
  <c r="J34" i="5"/>
  <c r="AW98" i="1"/>
  <c r="J34" i="2"/>
  <c r="AW95" i="1" s="1"/>
  <c r="F36" i="3"/>
  <c r="BC96" i="1"/>
  <c r="F36" i="4"/>
  <c r="BC97" i="1"/>
  <c r="F37" i="4"/>
  <c r="BD97" i="1"/>
  <c r="F37" i="3"/>
  <c r="BD96" i="1" s="1"/>
  <c r="F35" i="4"/>
  <c r="BB97" i="1"/>
  <c r="F37" i="2"/>
  <c r="BD95" i="1" s="1"/>
  <c r="F34" i="3"/>
  <c r="BA96" i="1"/>
  <c r="J34" i="4"/>
  <c r="AW97" i="1"/>
  <c r="F36" i="5"/>
  <c r="BC98" i="1"/>
  <c r="P293" i="2" l="1"/>
  <c r="T125" i="4"/>
  <c r="R293" i="2"/>
  <c r="R125" i="4"/>
  <c r="R126" i="3"/>
  <c r="BK136" i="2"/>
  <c r="J136" i="2"/>
  <c r="J97" i="2"/>
  <c r="T136" i="2"/>
  <c r="T135" i="2"/>
  <c r="P125" i="3"/>
  <c r="AU96" i="1"/>
  <c r="R166" i="3"/>
  <c r="R136" i="2"/>
  <c r="R135" i="2"/>
  <c r="T126" i="3"/>
  <c r="T125" i="3"/>
  <c r="P125" i="4"/>
  <c r="AU97" i="1"/>
  <c r="P136" i="2"/>
  <c r="P135" i="2"/>
  <c r="AU95" i="1"/>
  <c r="BK125" i="4"/>
  <c r="J125" i="4"/>
  <c r="J96" i="4" s="1"/>
  <c r="BK369" i="2"/>
  <c r="J369" i="2"/>
  <c r="J113" i="2"/>
  <c r="BK119" i="5"/>
  <c r="J119" i="5"/>
  <c r="J97" i="5"/>
  <c r="BK125" i="3"/>
  <c r="J125" i="3"/>
  <c r="BK135" i="2"/>
  <c r="J135" i="2"/>
  <c r="J30" i="2" s="1"/>
  <c r="AG95" i="1" s="1"/>
  <c r="F33" i="2"/>
  <c r="AZ95" i="1" s="1"/>
  <c r="BC94" i="1"/>
  <c r="AY94" i="1"/>
  <c r="BB94" i="1"/>
  <c r="W31" i="1"/>
  <c r="J33" i="2"/>
  <c r="AV95" i="1" s="1"/>
  <c r="AT95" i="1" s="1"/>
  <c r="BD94" i="1"/>
  <c r="W33" i="1"/>
  <c r="F33" i="3"/>
  <c r="AZ96" i="1"/>
  <c r="J33" i="3"/>
  <c r="AV96" i="1" s="1"/>
  <c r="AT96" i="1" s="1"/>
  <c r="BA94" i="1"/>
  <c r="AW94" i="1"/>
  <c r="AK30" i="1"/>
  <c r="J30" i="3"/>
  <c r="AG96" i="1"/>
  <c r="J33" i="5"/>
  <c r="AV98" i="1"/>
  <c r="AT98" i="1" s="1"/>
  <c r="J33" i="4"/>
  <c r="AV97" i="1"/>
  <c r="AT97" i="1" s="1"/>
  <c r="F33" i="4"/>
  <c r="AZ97" i="1"/>
  <c r="F33" i="5"/>
  <c r="AZ98" i="1"/>
  <c r="R125" i="3" l="1"/>
  <c r="BK118" i="5"/>
  <c r="J118" i="5"/>
  <c r="J96" i="5" s="1"/>
  <c r="AN96" i="1"/>
  <c r="J96" i="3"/>
  <c r="AN95" i="1"/>
  <c r="J39" i="3"/>
  <c r="J96" i="2"/>
  <c r="J39" i="2"/>
  <c r="AU94" i="1"/>
  <c r="J30" i="4"/>
  <c r="AG97" i="1" s="1"/>
  <c r="AX94" i="1"/>
  <c r="W30" i="1"/>
  <c r="AZ94" i="1"/>
  <c r="W29" i="1"/>
  <c r="W32" i="1"/>
  <c r="J39" i="4" l="1"/>
  <c r="AN97" i="1"/>
  <c r="J30" i="5"/>
  <c r="AG98" i="1"/>
  <c r="AG94" i="1" s="1"/>
  <c r="AK26" i="1" s="1"/>
  <c r="AV94" i="1"/>
  <c r="AK29" i="1"/>
  <c r="AK35" i="1" l="1"/>
  <c r="J39" i="5"/>
  <c r="AN98" i="1"/>
  <c r="AT94" i="1"/>
  <c r="AN94" i="1" l="1"/>
</calcChain>
</file>

<file path=xl/sharedStrings.xml><?xml version="1.0" encoding="utf-8"?>
<sst xmlns="http://schemas.openxmlformats.org/spreadsheetml/2006/main" count="5159" uniqueCount="901">
  <si>
    <t>Export Komplet</t>
  </si>
  <si>
    <t/>
  </si>
  <si>
    <t>2.0</t>
  </si>
  <si>
    <t>ZAMOK</t>
  </si>
  <si>
    <t>False</t>
  </si>
  <si>
    <t>{51457437-36be-44bd-8b64-b4f71d1627be}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</si>
  <si>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</si>
  <si>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</si>
  <si>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</si>
  <si>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</si>
  <si>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</si>
  <si>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</si>
  <si>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</si>
  <si>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</si>
  <si>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21_2025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</si>
  <si>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</si>
  <si>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</si>
  <si>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Přístavba výtahu k objektu úřadu městské části Praha 20, č.p. 647, Jívanská 10, k.ú. Horní Počernice, p.č. 1572/3,1573</t>
  </si>
  <si>
    <t>KSO:</t>
  </si>
  <si>
    <t>CC-CZ:</t>
  </si>
  <si>
    <t>Místo:</t>
  </si>
  <si>
    <t xml:space="preserve"> </t>
  </si>
  <si>
    <t>Datum:</t>
  </si>
  <si>
    <t>11. 7. 2025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</si>
  <si>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</si>
  <si>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</si>
  <si>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</si>
  <si>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</si>
  <si>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</si>
  <si>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</si>
  <si>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</si>
  <si>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</si>
  <si>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</si>
  <si>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</si>
  <si>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</si>
  <si>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</si>
  <si>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</si>
  <si>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</si>
  <si>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</si>
  <si>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</si>
  <si>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</si>
  <si>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</si>
  <si>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</si>
  <si>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</si>
  <si>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</si>
  <si>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</si>
  <si>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</si>
  <si>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</si>
  <si>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</si>
  <si>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</si>
  <si>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</si>
  <si>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</si>
  <si>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</si>
  <si>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</si>
  <si>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</si>
  <si>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</si>
  <si>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</si>
  <si>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</si>
  <si>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</si>
  <si>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</si>
  <si>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</si>
  <si>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</si>
  <si>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</si>
  <si>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</si>
  <si>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</si>
  <si>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</si>
  <si>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</si>
  <si>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</si>
  <si>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</si>
  <si>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</si>
  <si>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</si>
  <si>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</si>
  <si>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</si>
  <si>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</si>
  <si>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</si>
  <si>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</si>
  <si>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</si>
  <si>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</si>
  <si>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</si>
  <si>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Přístavba výtahu</t>
  </si>
  <si>
    <t>STA</t>
  </si>
  <si>
    <t>1</t>
  </si>
  <si>
    <t>{8ad7bdb5-192e-4571-988b-c7b38cb334f4}</t>
  </si>
  <si>
    <t>2</t>
  </si>
  <si>
    <t>02</t>
  </si>
  <si>
    <t>SO 02 Rekonstrukce vnitřních prostor</t>
  </si>
  <si>
    <t>{fa4ac856-b3d1-4cbe-9a5a-e8ec9395dc4c}</t>
  </si>
  <si>
    <t>101</t>
  </si>
  <si>
    <t>SO 101 Elektroinstalace</t>
  </si>
  <si>
    <t>{f7198c7c-ecfa-4c7a-b499-dfa894ed16e4}</t>
  </si>
  <si>
    <t>901</t>
  </si>
  <si>
    <t>VON</t>
  </si>
  <si>
    <t>{629c044e-787e-4149-ac84-ab1523404d9d}</t>
  </si>
  <si>
    <t>KRYCÍ LIST SOUPISU PRACÍ</t>
  </si>
  <si>
    <t>Objekt:</t>
  </si>
  <si>
    <t>01 - SO 01 Přístavba výtahu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</si>
  <si>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</si>
  <si>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</si>
  <si>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</si>
  <si>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</si>
  <si>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</si>
  <si>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</si>
  <si>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</si>
  <si>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</si>
  <si>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</si>
  <si>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</si>
  <si>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</si>
  <si>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</si>
  <si>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</si>
  <si>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711 - Izolace proti vodě, vlhkosti a plynům</t>
  </si>
  <si>
    <t xml:space="preserve">    713 - Izolace tepelné</t>
  </si>
  <si>
    <t xml:space="preserve">    722 - Zdravotechnika - vnitřní vodovod</t>
  </si>
  <si>
    <t xml:space="preserve">    733 - Ústřední vytápění - rozvodné potrubí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</si>
  <si>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</si>
  <si>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</si>
  <si>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</si>
  <si>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79x - Ocelové konstrukce</t>
  </si>
  <si>
    <t>M - M</t>
  </si>
  <si>
    <t xml:space="preserve">    36x - Výtahy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</si>
  <si>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</si>
  <si>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</si>
  <si>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</si>
  <si>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</si>
  <si>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</si>
  <si>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</si>
  <si>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</si>
  <si>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</si>
  <si>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</si>
  <si>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</si>
  <si>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</si>
  <si>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</si>
  <si>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</si>
  <si>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</si>
  <si>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</si>
  <si>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</si>
  <si>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</si>
  <si>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</si>
  <si>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</si>
  <si>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121151103</t>
  </si>
  <si>
    <t>Sejmutí ornice plochy do 100 m2 tl vrstvy do 200 mm strojně</t>
  </si>
  <si>
    <t>m2</t>
  </si>
  <si>
    <t>4</t>
  </si>
  <si>
    <t>1564658176</t>
  </si>
  <si>
    <t>VV</t>
  </si>
  <si>
    <t>"u výtahu" 90</t>
  </si>
  <si>
    <t>"výkop kabelů" 30</t>
  </si>
  <si>
    <t>Součet</t>
  </si>
  <si>
    <t>131251103</t>
  </si>
  <si>
    <t>Hloubení jam nezapažených v hornině třídy těžitelnosti I skupiny 3 objem do 100 m3 strojně</t>
  </si>
  <si>
    <t>m3</t>
  </si>
  <si>
    <t>-137210982</t>
  </si>
  <si>
    <t>4,8*4,8*3,9</t>
  </si>
  <si>
    <t>3</t>
  </si>
  <si>
    <t>132211401</t>
  </si>
  <si>
    <t>Hloubená vykopávka pod základy v hornině třídy těžitelnosti I skupiny 3 ručně</t>
  </si>
  <si>
    <t>880121691</t>
  </si>
  <si>
    <t>"pro podbetonování" 1,2*0,5*5</t>
  </si>
  <si>
    <t>162351103</t>
  </si>
  <si>
    <t>Vodorovné přemístění přes 50 do 500 m výkopku/sypaniny z horniny třídy těžitelnosti I skupiny 1 až 3</t>
  </si>
  <si>
    <t>2121627669</t>
  </si>
  <si>
    <t>"zásyp na mezideponii a zpět" 67,402*2</t>
  </si>
  <si>
    <t>"ornice na mezideponii a zpět" (120*0,15)*2</t>
  </si>
  <si>
    <t>5</t>
  </si>
  <si>
    <t>162751117</t>
  </si>
  <si>
    <t>Vodorovné přemístění přes 9 000 do 10000 m výkopku/sypaniny z horniny třídy těžitelnosti I skupiny 1 až 3</t>
  </si>
  <si>
    <t>-833460542</t>
  </si>
  <si>
    <t>"přebytečný výkopek na skládku" (89,856-67,402)+3</t>
  </si>
  <si>
    <t>6</t>
  </si>
  <si>
    <t>167151101</t>
  </si>
  <si>
    <t>Nakládání výkopku z hornin třídy těžitelnosti I skupiny 1 až 3 do 100 m3</t>
  </si>
  <si>
    <t>-655081358</t>
  </si>
  <si>
    <t>"zásyp" 67,402</t>
  </si>
  <si>
    <t>"ornice"  (120*0,15)</t>
  </si>
  <si>
    <t>7</t>
  </si>
  <si>
    <t>171201231</t>
  </si>
  <si>
    <t>Poplatek za uložení zeminy a kamení na recyklační skládce (skládkovné) kód odpadu 17 05 04</t>
  </si>
  <si>
    <t>t</t>
  </si>
  <si>
    <t>-1475199171</t>
  </si>
  <si>
    <t>25,454*1,8</t>
  </si>
  <si>
    <t>8</t>
  </si>
  <si>
    <t>171251201</t>
  </si>
  <si>
    <t>Uložení sypaniny na skládky nebo meziskládky</t>
  </si>
  <si>
    <t>1108119020</t>
  </si>
  <si>
    <t>9</t>
  </si>
  <si>
    <t>174151102</t>
  </si>
  <si>
    <t>Zásyp v prostoru s omezeným pohybem stroje sypaninou se zhutněním</t>
  </si>
  <si>
    <t>739096378</t>
  </si>
  <si>
    <t>"výkop jámy" 89,856</t>
  </si>
  <si>
    <t>"odpočet vytlačená kubatura" -(2,35*2,45*3,9)</t>
  </si>
  <si>
    <t>10</t>
  </si>
  <si>
    <t>181351003</t>
  </si>
  <si>
    <t>Rozprostření ornice tl vrstvy do 200 mm pl do 100 m2 v rovině nebo ve svahu do 1:5 strojně</t>
  </si>
  <si>
    <t>-621639233</t>
  </si>
  <si>
    <t>"zatravnění" 90+30</t>
  </si>
  <si>
    <t>11</t>
  </si>
  <si>
    <t>181351R02</t>
  </si>
  <si>
    <t>Sadové úpravy - prostříhání keřů</t>
  </si>
  <si>
    <t>-1038767738</t>
  </si>
  <si>
    <t>181411121</t>
  </si>
  <si>
    <t>Založení lučního trávníku výsevem pl do 1000 m2 v rovině a ve svahu do 1:5</t>
  </si>
  <si>
    <t>623974693</t>
  </si>
  <si>
    <t>13</t>
  </si>
  <si>
    <t>M</t>
  </si>
  <si>
    <t>00572472</t>
  </si>
  <si>
    <t>osivo směs travní krajinná-rovinná</t>
  </si>
  <si>
    <t>kg</t>
  </si>
  <si>
    <t>1542811514</t>
  </si>
  <si>
    <t>120*0,02 'Přepočtené koeficientem množství</t>
  </si>
  <si>
    <t>14</t>
  </si>
  <si>
    <t>181951111</t>
  </si>
  <si>
    <t>Úprava pláně v hornině třídy těžitelnosti I skupiny 1 až 3 bez zhutnění strojně</t>
  </si>
  <si>
    <t>1417864391</t>
  </si>
  <si>
    <t>15</t>
  </si>
  <si>
    <t>181951112</t>
  </si>
  <si>
    <t>Úprava pláně v hornině třídy těžitelnosti I skupiny 1 až 3 se zhutněním strojně</t>
  </si>
  <si>
    <t>-245468967</t>
  </si>
  <si>
    <t xml:space="preserve">"viz TZ a PD" </t>
  </si>
  <si>
    <t>"dlažba" 6</t>
  </si>
  <si>
    <t>Zakládání</t>
  </si>
  <si>
    <t>16</t>
  </si>
  <si>
    <t>225311114</t>
  </si>
  <si>
    <t>Vrty maloprofilové jádrové D přes 93 do 156 mm úklon do 45° hl 0 až 25 m hornina III a IV</t>
  </si>
  <si>
    <t>m</t>
  </si>
  <si>
    <t>-467789977</t>
  </si>
  <si>
    <t>"4 vrty dl. 8 m" 4*8</t>
  </si>
  <si>
    <t>17</t>
  </si>
  <si>
    <t>273313611</t>
  </si>
  <si>
    <t>Základové desky z betonu tř. C 16/20</t>
  </si>
  <si>
    <t>-1992857754</t>
  </si>
  <si>
    <t>2,8*2,7*0,15</t>
  </si>
  <si>
    <t>18</t>
  </si>
  <si>
    <t>273321611</t>
  </si>
  <si>
    <t>Základové desky ze ŽB bez zvýšených nároků na prostředí tř. C 30/37</t>
  </si>
  <si>
    <t>-329237838</t>
  </si>
  <si>
    <t>2,45*2,35*0,4</t>
  </si>
  <si>
    <t>19</t>
  </si>
  <si>
    <t>273351121</t>
  </si>
  <si>
    <t>Zřízení bednění základových desek</t>
  </si>
  <si>
    <t>-22071005</t>
  </si>
  <si>
    <t>((2,45+2,35)*2)*0,4</t>
  </si>
  <si>
    <t>20</t>
  </si>
  <si>
    <t>273351122</t>
  </si>
  <si>
    <t>Odstranění bednění základových desek</t>
  </si>
  <si>
    <t>1968269005</t>
  </si>
  <si>
    <t>273361821</t>
  </si>
  <si>
    <t>Výztuž základových desek betonářskou ocelí 10 505 (R)</t>
  </si>
  <si>
    <t>282905246</t>
  </si>
  <si>
    <t>2,303*0,15</t>
  </si>
  <si>
    <t>22</t>
  </si>
  <si>
    <t>279113126</t>
  </si>
  <si>
    <t>Základová zeď tl přes 400 do 500 mm z tvárnic ztraceného bednění včetně výplně z betonu tř. C 12/15</t>
  </si>
  <si>
    <t>-769274450</t>
  </si>
  <si>
    <t>"izolace prostupu z rostlého terénu do buňky" 0,4*0,25</t>
  </si>
  <si>
    <t>23</t>
  </si>
  <si>
    <t>279311115</t>
  </si>
  <si>
    <t>Postupné podbetonování základového zdiva prostým betonem bez zvláštních nároků na prostředí tř. C 20/25</t>
  </si>
  <si>
    <t>-997544655</t>
  </si>
  <si>
    <t xml:space="preserve">"podbetonování základu rampy" </t>
  </si>
  <si>
    <t>(2,85*0,5*3,4)+(1,85*0,5*1,1)+(0,85*0,5*1,1)</t>
  </si>
  <si>
    <t>24</t>
  </si>
  <si>
    <t>279311117</t>
  </si>
  <si>
    <t>Postupné podbetonování základového zdiva prostým betonem bez zvláštních nároků na prostředí tř. C 30/37</t>
  </si>
  <si>
    <t>503135495</t>
  </si>
  <si>
    <t>1,2*0,6*6,4</t>
  </si>
  <si>
    <t>25</t>
  </si>
  <si>
    <t>279321348</t>
  </si>
  <si>
    <t>Základová zeď ze ŽB bez zvýšených nároků na prostředí tř. C 30/37 bez výztuže</t>
  </si>
  <si>
    <t>2027492147</t>
  </si>
  <si>
    <t>(2,45*3,8*0,25)</t>
  </si>
  <si>
    <t>(((2,45+1,9+1,9)*3,8)-(1,0*2,0))*0,2</t>
  </si>
  <si>
    <t>26</t>
  </si>
  <si>
    <t>279351121</t>
  </si>
  <si>
    <t>Zřízení oboustranného bednění základových zdí</t>
  </si>
  <si>
    <t>2107988512</t>
  </si>
  <si>
    <t>(((2,45+2,35)+(1,9+2,0))*2*3,8)-(1,0*2,2*2)</t>
  </si>
  <si>
    <t>27</t>
  </si>
  <si>
    <t>279351122</t>
  </si>
  <si>
    <t>Odstranění oboustranného bednění základových zdí</t>
  </si>
  <si>
    <t>-173419917</t>
  </si>
  <si>
    <t>28</t>
  </si>
  <si>
    <t>279351411</t>
  </si>
  <si>
    <t>Bednění základového zdiva při podbetonování ploch rovinných zřízení</t>
  </si>
  <si>
    <t>2104530427</t>
  </si>
  <si>
    <t>1,2*2*6,4</t>
  </si>
  <si>
    <t>(2,85*2*3,4)+(1,85*2*1,1)+(0,85*2*1,1)</t>
  </si>
  <si>
    <t>29</t>
  </si>
  <si>
    <t>279351412</t>
  </si>
  <si>
    <t>Bednění základového zdiva při podbetonování ploch rovinných odstranění</t>
  </si>
  <si>
    <t>1255299503</t>
  </si>
  <si>
    <t>30</t>
  </si>
  <si>
    <t>279361821</t>
  </si>
  <si>
    <t>Výztuž základových zdí nosných betonářskou ocelí 10 505</t>
  </si>
  <si>
    <t>1397320635</t>
  </si>
  <si>
    <t>6,687*0,15</t>
  </si>
  <si>
    <t>31</t>
  </si>
  <si>
    <t>281604121</t>
  </si>
  <si>
    <t>Injektování aktivovanými směsmi nízkotlaké sestupné tlakem do 0,6 MPa</t>
  </si>
  <si>
    <t>hod</t>
  </si>
  <si>
    <t>1493393327</t>
  </si>
  <si>
    <t>16*0,25</t>
  </si>
  <si>
    <t>32</t>
  </si>
  <si>
    <t>5893r01</t>
  </si>
  <si>
    <t>injektážní směs</t>
  </si>
  <si>
    <t>-821105062</t>
  </si>
  <si>
    <t>20*0,052*0,052*3,14</t>
  </si>
  <si>
    <t>0,17*1,15 'Přepočtené koeficientem množství</t>
  </si>
  <si>
    <t>33</t>
  </si>
  <si>
    <t>283111113</t>
  </si>
  <si>
    <t>Zřízení trubkových mikropilot svislých část hladká D přes 105 do 115 mm</t>
  </si>
  <si>
    <t>237783382</t>
  </si>
  <si>
    <t>4*8,0</t>
  </si>
  <si>
    <t>34</t>
  </si>
  <si>
    <t>14011080</t>
  </si>
  <si>
    <t>trubka ocelová bezešvá hladká jakost 11 353 108x20mm</t>
  </si>
  <si>
    <t>1905829686</t>
  </si>
  <si>
    <t>35</t>
  </si>
  <si>
    <t>283131113</t>
  </si>
  <si>
    <t>Zřízení hlavy mikropilot namáhaných tlakem i tahem D přes 105 do 115 mm</t>
  </si>
  <si>
    <t>kus</t>
  </si>
  <si>
    <t>646407336</t>
  </si>
  <si>
    <t>36</t>
  </si>
  <si>
    <t>552839R1</t>
  </si>
  <si>
    <t>trubka ocelová bezešvá hladká jakost 11 353 114x5,0mm dl. 500 mm</t>
  </si>
  <si>
    <t>-157525020</t>
  </si>
  <si>
    <t>Vodorovné konstrukce</t>
  </si>
  <si>
    <t>37</t>
  </si>
  <si>
    <t>411354R14</t>
  </si>
  <si>
    <t>Strop z  trapézového plechu</t>
  </si>
  <si>
    <t>1307317930</t>
  </si>
  <si>
    <t>"střecha" 7,5</t>
  </si>
  <si>
    <t>Úpravy povrchů, podlahy a osazování výplní</t>
  </si>
  <si>
    <t>38</t>
  </si>
  <si>
    <t>612135101</t>
  </si>
  <si>
    <t>Hrubá výplň rýh ve stěnách maltou jakékoli šířky rýhy</t>
  </si>
  <si>
    <t>-1090217507</t>
  </si>
  <si>
    <t>"pro potrubí k hydrantům" 12*0,1</t>
  </si>
  <si>
    <t>"pro kabely" 50*0,1</t>
  </si>
  <si>
    <t>39</t>
  </si>
  <si>
    <t>612315101</t>
  </si>
  <si>
    <t>Vápenná hrubá omítka rýh ve stěnách š do 150 mm</t>
  </si>
  <si>
    <t>2058319018</t>
  </si>
  <si>
    <t>"pro přeložku potrubí topení" 12*0,1</t>
  </si>
  <si>
    <t>40</t>
  </si>
  <si>
    <t>62232R114</t>
  </si>
  <si>
    <t>barevný nátěr fasády</t>
  </si>
  <si>
    <t>-838499016</t>
  </si>
  <si>
    <t>100</t>
  </si>
  <si>
    <t>41</t>
  </si>
  <si>
    <t>62232R115</t>
  </si>
  <si>
    <t>oprava fasádní omítky</t>
  </si>
  <si>
    <t>1617170467</t>
  </si>
  <si>
    <t>"20%" 100*0,2</t>
  </si>
  <si>
    <t>Ostatní konstrukce a práce, bourání</t>
  </si>
  <si>
    <t>42</t>
  </si>
  <si>
    <t>951R0001</t>
  </si>
  <si>
    <t>Demontáž a zpětná montáž hodin na fasádě</t>
  </si>
  <si>
    <t>kpl</t>
  </si>
  <si>
    <t>-126278288</t>
  </si>
  <si>
    <t>43</t>
  </si>
  <si>
    <t>951R0251</t>
  </si>
  <si>
    <t>Demontáže a zpětné montáže podhledů</t>
  </si>
  <si>
    <t>288013364</t>
  </si>
  <si>
    <t>"1NP - kazetový podhled pro kabely" 30</t>
  </si>
  <si>
    <t>44</t>
  </si>
  <si>
    <t>951R0301</t>
  </si>
  <si>
    <t>Demontáž a zpětná montáž prosklené stěny</t>
  </si>
  <si>
    <t>1517908925</t>
  </si>
  <si>
    <t>"3NP" 2,3*1,5</t>
  </si>
  <si>
    <t>45</t>
  </si>
  <si>
    <t>968062456</t>
  </si>
  <si>
    <t>Vybourání dřevěných dveřních zárubní pl přes 2 m2</t>
  </si>
  <si>
    <t>1857355545</t>
  </si>
  <si>
    <t>"1PP" 1,75*2,05</t>
  </si>
  <si>
    <t>46</t>
  </si>
  <si>
    <t>971033651</t>
  </si>
  <si>
    <t>Vybourání otvorů ve zdivu cihelném pl do 4 m2 na MVC nebo MV tl do 600 mm</t>
  </si>
  <si>
    <t>1281127188</t>
  </si>
  <si>
    <t>"pro dveře výtahu"</t>
  </si>
  <si>
    <t>"1PP až 3NP" 0,9*2,22*0,45*4</t>
  </si>
  <si>
    <t>47</t>
  </si>
  <si>
    <t>973031151</t>
  </si>
  <si>
    <t>Vysekání výklenků ve zdivu cihelném na MV nebo MVC pl přes 0,25 m2</t>
  </si>
  <si>
    <t>-1381469466</t>
  </si>
  <si>
    <t>"2NP - nika pro ER" 0,7*0,7*0,15</t>
  </si>
  <si>
    <t>48</t>
  </si>
  <si>
    <t>974031133</t>
  </si>
  <si>
    <t>Vysekání rýh ve zdivu cihelném hl do 50 mm š do 100 mm</t>
  </si>
  <si>
    <t>1615342687</t>
  </si>
  <si>
    <t>"pro kabely" 50</t>
  </si>
  <si>
    <t>49</t>
  </si>
  <si>
    <t>974031153</t>
  </si>
  <si>
    <t>Vysekání rýh ve zdivu cihelném hl do 100 mm š do 100 mm</t>
  </si>
  <si>
    <t>-637988034</t>
  </si>
  <si>
    <t>"pro potrubí k hydrantům" 12</t>
  </si>
  <si>
    <t>"pro přeložku potrubí topení" 12</t>
  </si>
  <si>
    <t>997</t>
  </si>
  <si>
    <t>Přesun sutě</t>
  </si>
  <si>
    <t>50</t>
  </si>
  <si>
    <t>997013113</t>
  </si>
  <si>
    <t>Vnitrostaveništní doprava suti a vybouraných hmot pro budovy v přes 9 do 12 m</t>
  </si>
  <si>
    <t>-531371865</t>
  </si>
  <si>
    <t>51</t>
  </si>
  <si>
    <t>997013501</t>
  </si>
  <si>
    <t>Odvoz suti a vybouraných hmot na skládku nebo meziskládku do 1 km se složením</t>
  </si>
  <si>
    <t>-790876198</t>
  </si>
  <si>
    <t>52</t>
  </si>
  <si>
    <t>997013509</t>
  </si>
  <si>
    <t>Příplatek k odvozu suti a vybouraných hmot na skládku ZKD 1 km přes 1 km</t>
  </si>
  <si>
    <t>504446160</t>
  </si>
  <si>
    <t>8,048*9 'Přepočtené koeficientem množství</t>
  </si>
  <si>
    <t>53</t>
  </si>
  <si>
    <t>997013871</t>
  </si>
  <si>
    <t>Poplatek za uložení stavebního odpadu na recyklační skládce (skládkovné) směsného stavebního a demoličního kód odpadu 17 09 04</t>
  </si>
  <si>
    <t>-1417191806</t>
  </si>
  <si>
    <t>PSV</t>
  </si>
  <si>
    <t>Práce a dodávky PSV</t>
  </si>
  <si>
    <t>711</t>
  </si>
  <si>
    <t>Izolace proti vodě, vlhkosti a plynům</t>
  </si>
  <si>
    <t>54</t>
  </si>
  <si>
    <t>711111011</t>
  </si>
  <si>
    <t>Provedení izolace proti zemní vlhkosti vodorovné za studena suspenzí asfaltovou</t>
  </si>
  <si>
    <t>-798498479</t>
  </si>
  <si>
    <t>"základová zeď"  (2,35+2,45)*2*4,2</t>
  </si>
  <si>
    <t>55</t>
  </si>
  <si>
    <t>11163346</t>
  </si>
  <si>
    <t>suspenze hydroizolační asfaltová</t>
  </si>
  <si>
    <t>1436869054</t>
  </si>
  <si>
    <t>40,32*0,00105 'Přepočtené koeficientem množství</t>
  </si>
  <si>
    <t>56</t>
  </si>
  <si>
    <t>711142559</t>
  </si>
  <si>
    <t>Provedení izolace proti zemní vlhkosti pásy přitavením svislé NAIP</t>
  </si>
  <si>
    <t>116206714</t>
  </si>
  <si>
    <t>57</t>
  </si>
  <si>
    <t>62832001</t>
  </si>
  <si>
    <t>pás asfaltový natavitelný oxidovaný s vložkou ze skleněné rohože typu V60 s jemnozrnným minerálním posypem tl 3,5mm</t>
  </si>
  <si>
    <t>-1431825090</t>
  </si>
  <si>
    <t>40,32*1,221 'Přepočtené koeficientem množství</t>
  </si>
  <si>
    <t>58</t>
  </si>
  <si>
    <t>998711201</t>
  </si>
  <si>
    <t>Přesun hmot procentní pro izolace proti vodě, vlhkosti a plynům v objektech v do 6 m</t>
  </si>
  <si>
    <t>%</t>
  </si>
  <si>
    <t>-1926315646</t>
  </si>
  <si>
    <t>59</t>
  </si>
  <si>
    <t>998711293</t>
  </si>
  <si>
    <t>Příplatek k přesunu hmot procentnímu pro izolace proti vodě, vlhkosti a plynům za zvětšený přesun do 500 m</t>
  </si>
  <si>
    <t>1275623609</t>
  </si>
  <si>
    <t>713</t>
  </si>
  <si>
    <t>Izolace tepelné</t>
  </si>
  <si>
    <t>60</t>
  </si>
  <si>
    <t>713131241</t>
  </si>
  <si>
    <t>Montáž izolace tepelné stěn lepením celoplošně v kombinaci s mechanickým kotvením rohoží, pásů, dílců, desek tl do 100mm</t>
  </si>
  <si>
    <t>-678764182</t>
  </si>
  <si>
    <t>"základová zeď"  (2,35+2,45)*4,2</t>
  </si>
  <si>
    <t>61</t>
  </si>
  <si>
    <t>28376422</t>
  </si>
  <si>
    <t>deska XPS hrana polodrážková a hladký povrch 300kPA λ=0,035 tl 100mm</t>
  </si>
  <si>
    <t>909311231</t>
  </si>
  <si>
    <t>20,16*1,05 'Přepočtené koeficientem množství</t>
  </si>
  <si>
    <t>62</t>
  </si>
  <si>
    <t>713141121</t>
  </si>
  <si>
    <t>Montáž izolace tepelné střech plochých lepené asfaltem bodově 1 vrstva rohoží, pásů, dílců, desek</t>
  </si>
  <si>
    <t>-865283079</t>
  </si>
  <si>
    <t>63</t>
  </si>
  <si>
    <t>28376421</t>
  </si>
  <si>
    <t>deska XPS hrana polodrážková a hladký povrch 300kPA λ=0,035 tl 80mm</t>
  </si>
  <si>
    <t>-449973902</t>
  </si>
  <si>
    <t>7,5*1,05 'Přepočtené koeficientem množství</t>
  </si>
  <si>
    <t>64</t>
  </si>
  <si>
    <t>713191133</t>
  </si>
  <si>
    <t>Montáž izolace tepelné podlah, stropů vrchem nebo střech překrytí fólií s přelepeným spojem</t>
  </si>
  <si>
    <t>-835360076</t>
  </si>
  <si>
    <t>65</t>
  </si>
  <si>
    <t>28329R33</t>
  </si>
  <si>
    <t xml:space="preserve">fólie  difúzní </t>
  </si>
  <si>
    <t>1602467894</t>
  </si>
  <si>
    <t>7,5*1,1655 'Přepočtené koeficientem množství</t>
  </si>
  <si>
    <t>66</t>
  </si>
  <si>
    <t>998713211</t>
  </si>
  <si>
    <t>Přesun hmot procentní pro izolace tepelné s omezením mechanizace v objektech v do 6 m</t>
  </si>
  <si>
    <t>398413717</t>
  </si>
  <si>
    <t>67</t>
  </si>
  <si>
    <t>998713293</t>
  </si>
  <si>
    <t>Příplatek k přesunu hmot procentnímu pro izolace tepelné za zvětšený přesun do 500 m</t>
  </si>
  <si>
    <t>131190474</t>
  </si>
  <si>
    <t>722</t>
  </si>
  <si>
    <t>Zdravotechnika - vnitřní vodovod</t>
  </si>
  <si>
    <t>68</t>
  </si>
  <si>
    <t>722130237</t>
  </si>
  <si>
    <t>Potrubí vodovodní ocelové závitové pozinkované svařované běžné DN 65</t>
  </si>
  <si>
    <t>554185768</t>
  </si>
  <si>
    <t>"potrubí k hydrantům" 12</t>
  </si>
  <si>
    <t>69</t>
  </si>
  <si>
    <t>722290215</t>
  </si>
  <si>
    <t>Zkouška těsnosti vodovodního potrubí hrdlového nebo přírubového DN do 100</t>
  </si>
  <si>
    <t>-256965369</t>
  </si>
  <si>
    <t>70</t>
  </si>
  <si>
    <t>722290237</t>
  </si>
  <si>
    <t>Proplach a dezinfekce vodovodního potrubí DN přes 80 do 200</t>
  </si>
  <si>
    <t>-685819964</t>
  </si>
  <si>
    <t>71</t>
  </si>
  <si>
    <t>998722201</t>
  </si>
  <si>
    <t>Přesun hmot procentní pro vnitřní vodovod v objektech v do 6 m</t>
  </si>
  <si>
    <t>1165091051</t>
  </si>
  <si>
    <t>72</t>
  </si>
  <si>
    <t>998722293</t>
  </si>
  <si>
    <t>Příplatek k přesunu hmot procentnímu pro vnitřní vodovod za zvětšený přesun do 500 m</t>
  </si>
  <si>
    <t>-1818761274</t>
  </si>
  <si>
    <t>733</t>
  </si>
  <si>
    <t>Ústřední vytápění - rozvodné potrubí</t>
  </si>
  <si>
    <t>73</t>
  </si>
  <si>
    <t>73322102</t>
  </si>
  <si>
    <t>Potrubí měděné D 15 mm</t>
  </si>
  <si>
    <t>1800299804</t>
  </si>
  <si>
    <t>"přeložka potrubí topení" 2*6</t>
  </si>
  <si>
    <t>74</t>
  </si>
  <si>
    <t>998733201</t>
  </si>
  <si>
    <t>Přesun hmot procentní pro rozvody potrubí v objektech v do 6 m</t>
  </si>
  <si>
    <t>-725964350</t>
  </si>
  <si>
    <t>75</t>
  </si>
  <si>
    <t>998733293</t>
  </si>
  <si>
    <t>Příplatek k přesunu hmot procentnímu pro rozvody potrubí za zvětšený přesun do 500 m</t>
  </si>
  <si>
    <t>1054082741</t>
  </si>
  <si>
    <t>762</t>
  </si>
  <si>
    <t>Konstrukce tesařské</t>
  </si>
  <si>
    <t>76</t>
  </si>
  <si>
    <t>76243R817</t>
  </si>
  <si>
    <t>Demontáž obložení stěn z desek cementotřískových + zpětná montáž a úprava desek</t>
  </si>
  <si>
    <t>487587382</t>
  </si>
  <si>
    <t>"obklad fasády" 9</t>
  </si>
  <si>
    <t>77</t>
  </si>
  <si>
    <t>998762201</t>
  </si>
  <si>
    <t>Přesun hmot procentní pro kce tesařské v objektech v do 6 m</t>
  </si>
  <si>
    <t>429033612</t>
  </si>
  <si>
    <t>78</t>
  </si>
  <si>
    <t>998762294</t>
  </si>
  <si>
    <t>Příplatek k přesunu hmot procentnímu pro kce tesařské za zvětšený přesun do 1000 m</t>
  </si>
  <si>
    <t>-651662702</t>
  </si>
  <si>
    <t>764</t>
  </si>
  <si>
    <t>Konstrukce klempířské</t>
  </si>
  <si>
    <t>79</t>
  </si>
  <si>
    <t>76411R651</t>
  </si>
  <si>
    <t>Oplechování mezery mezi objekty z Pz plechu s povrchovou úpravou antracit</t>
  </si>
  <si>
    <t>-1163417793</t>
  </si>
  <si>
    <t>2,0*1,0*3</t>
  </si>
  <si>
    <t>80</t>
  </si>
  <si>
    <t>76421R607</t>
  </si>
  <si>
    <t>Oplechování betonového základu z Pz plechu s povrch úpravou Antracit rš 670 mm</t>
  </si>
  <si>
    <t>-871050349</t>
  </si>
  <si>
    <t>2,5+2,4</t>
  </si>
  <si>
    <t>81</t>
  </si>
  <si>
    <t>76421R625</t>
  </si>
  <si>
    <t>Oplechování střechy z Pz s povrchovou úpravou Antracit</t>
  </si>
  <si>
    <t>2133257625</t>
  </si>
  <si>
    <t>82</t>
  </si>
  <si>
    <t>998764202</t>
  </si>
  <si>
    <t>Přesun hmot procentní pro konstrukce klempířské v objektech v přes 6 do 12 m</t>
  </si>
  <si>
    <t>896938078</t>
  </si>
  <si>
    <t>83</t>
  </si>
  <si>
    <t>998764293</t>
  </si>
  <si>
    <t>Příplatek k přesunu hmot procentnímu pro konstrukce klempířské za zvětšený přesun do 500 m</t>
  </si>
  <si>
    <t>-928274595</t>
  </si>
  <si>
    <t>766</t>
  </si>
  <si>
    <t>Konstrukce truhlářské</t>
  </si>
  <si>
    <t>84</t>
  </si>
  <si>
    <t>766660R12</t>
  </si>
  <si>
    <t>dřevěné dveře 1750x2025 částečně 2/3 prosklené, protipožární EI 30 , kouřotěsné se samozavíračem - dodávka a montáž vč. montážních a kotevních prvků</t>
  </si>
  <si>
    <t>179560905</t>
  </si>
  <si>
    <t>"1PP" 1</t>
  </si>
  <si>
    <t>85</t>
  </si>
  <si>
    <t>998766201</t>
  </si>
  <si>
    <t>Přesun hmot procentní pro kce truhlářské v objektech v do 6 m</t>
  </si>
  <si>
    <t>1694764513</t>
  </si>
  <si>
    <t>86</t>
  </si>
  <si>
    <t>998766294</t>
  </si>
  <si>
    <t>Příplatek k přesunu hmot procentnímu pro kce truhlářské za zvětšený přesun do 1000 m</t>
  </si>
  <si>
    <t>-1945955225</t>
  </si>
  <si>
    <t>79x</t>
  </si>
  <si>
    <t>Ocelové konstrukce</t>
  </si>
  <si>
    <t>87</t>
  </si>
  <si>
    <t>79R0501</t>
  </si>
  <si>
    <t>Ocelová konstrukce výtahové šachty - dodávka a montáž vč. montážních a kotevních prvků</t>
  </si>
  <si>
    <t>433320721</t>
  </si>
  <si>
    <t>88</t>
  </si>
  <si>
    <t>79R0601</t>
  </si>
  <si>
    <t>lešení výtahu a šachty</t>
  </si>
  <si>
    <t>-1573056186</t>
  </si>
  <si>
    <t>89</t>
  </si>
  <si>
    <t>79R0602</t>
  </si>
  <si>
    <t>Dešťový žlab a svod</t>
  </si>
  <si>
    <t>1850088531</t>
  </si>
  <si>
    <t>90</t>
  </si>
  <si>
    <t>79R0603</t>
  </si>
  <si>
    <t xml:space="preserve">Povrchová úprava vnitřních stěn jaklových profilů výtahové šachty  voskem </t>
  </si>
  <si>
    <t>-2098332249</t>
  </si>
  <si>
    <t>91</t>
  </si>
  <si>
    <t>79R0604</t>
  </si>
  <si>
    <t>OK v ŽÁROVÉM ZINKU – vč. finální lakované povrchové úpravy v odstínu dle vzorníku RAL.</t>
  </si>
  <si>
    <t>-1167063265</t>
  </si>
  <si>
    <t>92</t>
  </si>
  <si>
    <t>79R0801</t>
  </si>
  <si>
    <t>opláštění výtahové šachty sklem ENERGY N - dodávka a montáž vč. montážních a kotevních prvků</t>
  </si>
  <si>
    <t>-1124386990</t>
  </si>
  <si>
    <t>93</t>
  </si>
  <si>
    <t>79R0901</t>
  </si>
  <si>
    <t>OK doplnění podlahy a překlady - dodávka a montáž vč. montážních a kotevních prvků</t>
  </si>
  <si>
    <t>574511767</t>
  </si>
  <si>
    <t>36x</t>
  </si>
  <si>
    <t>Výtahy</t>
  </si>
  <si>
    <t>94</t>
  </si>
  <si>
    <t>36R00001</t>
  </si>
  <si>
    <t>Výtah - dodávka a montáž</t>
  </si>
  <si>
    <t>-211586193</t>
  </si>
  <si>
    <t>Výtah – specifikace</t>
  </si>
  <si>
    <t>Počet osob 8</t>
  </si>
  <si>
    <t>Nosnost 630 kg</t>
  </si>
  <si>
    <t>Rozměr kabiny min. 1100x1400mm</t>
  </si>
  <si>
    <t>Počet stanic 4 stanice</t>
  </si>
  <si>
    <t>Provedení kabina uzavřená, bezbariérová,</t>
  </si>
  <si>
    <t>jednodveřová</t>
  </si>
  <si>
    <t>46-M</t>
  </si>
  <si>
    <t>Zemní práce při extr.mont.pracích</t>
  </si>
  <si>
    <t>95</t>
  </si>
  <si>
    <t>460171422</t>
  </si>
  <si>
    <t>Hloubení kabelových nezapažených rýh strojně š 65 cm hl 60 cm v hornině tř I skupiny 3</t>
  </si>
  <si>
    <t>649759081</t>
  </si>
  <si>
    <t>"pro kabel" 28</t>
  </si>
  <si>
    <t>96</t>
  </si>
  <si>
    <t>460451442</t>
  </si>
  <si>
    <t>Zásyp kabelových rýh strojně se zhutněním š 65 cm hl 60 cm z horniny tř I skupiny 3</t>
  </si>
  <si>
    <t>110711615</t>
  </si>
  <si>
    <t>02 - SO 02 Rekonstrukce vnitřních prostor</t>
  </si>
  <si>
    <t xml:space="preserve">    998 - Přesun hmot</t>
  </si>
  <si>
    <t xml:space="preserve">    771 - Podlahy z dlaždic</t>
  </si>
  <si>
    <t xml:space="preserve">    776 - Podlahy povlakové</t>
  </si>
  <si>
    <t xml:space="preserve">    784 - Dokončovací práce - malby a tapety</t>
  </si>
  <si>
    <t>611315416R</t>
  </si>
  <si>
    <t xml:space="preserve">Oprava vnitřní omítky stropů v rozsahu plochy do 15 % </t>
  </si>
  <si>
    <t>317995829</t>
  </si>
  <si>
    <t>"1PP"  (2,6*5,8)</t>
  </si>
  <si>
    <t>"1NP"  (2,6*8,0)</t>
  </si>
  <si>
    <t>"2NP" (2,7*7,0)</t>
  </si>
  <si>
    <t>"3NP" (2,7*8,15)</t>
  </si>
  <si>
    <t>612315416R</t>
  </si>
  <si>
    <t xml:space="preserve">Oprava vnitřní omítky  stěn v rozsahu plochy do 15 % </t>
  </si>
  <si>
    <t>-1472949048</t>
  </si>
  <si>
    <t>"1PP"  (5,8*2,7*2)+(2,6*2,7)-(1,8*2,0)</t>
  </si>
  <si>
    <t>"1NP"  (8,0*2,7*2)</t>
  </si>
  <si>
    <t>"2NP" (7,0*2,7*2)+(2,7*2,7)-(0,8*2,0)</t>
  </si>
  <si>
    <t>"3NP" (8,15*2,7*2)+(2,7*2,7)-(0,8*2,0)</t>
  </si>
  <si>
    <t>949101112</t>
  </si>
  <si>
    <t>Lešení pomocné pro objekty pozemních staveb s lešeňovou podlahou v přes 1,9 do 3,5 m zatížení do 150 kg/m2</t>
  </si>
  <si>
    <t>-42735711</t>
  </si>
  <si>
    <t>952902031</t>
  </si>
  <si>
    <t>Čištění budov omytí hladkých podlah</t>
  </si>
  <si>
    <t>2013630311</t>
  </si>
  <si>
    <t>965042131</t>
  </si>
  <si>
    <t>Bourání podkladů pod dlažby nebo mazanin betonových nebo z litého asfaltu tl do 100 mm pl do 4 m2</t>
  </si>
  <si>
    <t>1274155796</t>
  </si>
  <si>
    <t>"2NP" ((2,7*1,685)+(2,7*2,498))*0,05</t>
  </si>
  <si>
    <t>"3NP" ((2,7*1,685)+(2,7*5,15))*0,05</t>
  </si>
  <si>
    <t>997013154</t>
  </si>
  <si>
    <t>Vnitrostaveništní doprava suti a vybouraných hmot pro budovy v přes 12 do 15 m s omezením mechanizace</t>
  </si>
  <si>
    <t>460227015</t>
  </si>
  <si>
    <t>-411304573</t>
  </si>
  <si>
    <t>-1899681602</t>
  </si>
  <si>
    <t>5,849*9 'Přepočtené koeficientem množství</t>
  </si>
  <si>
    <t>-916668514</t>
  </si>
  <si>
    <t>998</t>
  </si>
  <si>
    <t>Přesun hmot</t>
  </si>
  <si>
    <t>998011003</t>
  </si>
  <si>
    <t>Přesun hmot pro budovy zděné v přes 12 do 24 m</t>
  </si>
  <si>
    <t>-1713495631</t>
  </si>
  <si>
    <t>998011014</t>
  </si>
  <si>
    <t>Příplatek k přesunu hmot pro budovy zděné za zvětšený přesun do 500 m</t>
  </si>
  <si>
    <t>-1952404804</t>
  </si>
  <si>
    <t>771</t>
  </si>
  <si>
    <t>Podlahy z dlaždic</t>
  </si>
  <si>
    <t>771121011</t>
  </si>
  <si>
    <t>Nátěr penetrační na podlahu</t>
  </si>
  <si>
    <t>873611440</t>
  </si>
  <si>
    <t>"2NP" (2,7*1,685)+(2,7*2,498)+(3,0*1,25*2)+(2,6*1,25*2)</t>
  </si>
  <si>
    <t>"3NP" (2,7*1,685)+(2,7*5,15)+(3,0*1,25*2)+(2,6*1,25*2)</t>
  </si>
  <si>
    <t>771121025</t>
  </si>
  <si>
    <t>Broušení stávajícího podkladu před litím stěrky před pokládkou dlažby</t>
  </si>
  <si>
    <t>399976615</t>
  </si>
  <si>
    <t>"2NP" (2,7*1,685)+(2,7*2,498)</t>
  </si>
  <si>
    <t>"3NP" (2,7*1,685)+(2,7*5,15)</t>
  </si>
  <si>
    <t>771121035</t>
  </si>
  <si>
    <t>Broušení stávajícího podkladu před litím stěrky před pokládkou dlažby na schodišťových stupních</t>
  </si>
  <si>
    <t>-1816463357</t>
  </si>
  <si>
    <t>"2NP" (3,0*1,25*2)+(2,6*1,25*2)</t>
  </si>
  <si>
    <t>"3NP"(3,0*1,25*2)+(2,6*1,25*2)</t>
  </si>
  <si>
    <t>771151012</t>
  </si>
  <si>
    <t>Samonivelační stěrka podlah pevnosti 20 MPa tl přes 3 do 5 mm</t>
  </si>
  <si>
    <t>-617243452</t>
  </si>
  <si>
    <t>771474112</t>
  </si>
  <si>
    <t>Montáž soklů z dlaždic keramických rovných lepených cementovým flexibilním lepidlem v přes 65 do 90 mm</t>
  </si>
  <si>
    <t>-1385361165</t>
  </si>
  <si>
    <t>((1,685+2,49)*2)-(1,8+0,9)+(2,7-0,9)</t>
  </si>
  <si>
    <t>((1,67+5,0)*2)-(1,2+0,9+0,9)+(2,7-0,9)</t>
  </si>
  <si>
    <t>5976118R</t>
  </si>
  <si>
    <t>sokl keramický  výšky přes 65 do 90mm</t>
  </si>
  <si>
    <t>-1744866120</t>
  </si>
  <si>
    <t>19,59*1,1 'Přepočtené koeficientem množství</t>
  </si>
  <si>
    <t>771474122</t>
  </si>
  <si>
    <t>Montáž soklů z dlaždic keramických schodišťových šikmých lepených cementovým flexibilním lepidlem v přes 65 do 90 mm</t>
  </si>
  <si>
    <t>1837996418</t>
  </si>
  <si>
    <t>3,0*2*2</t>
  </si>
  <si>
    <t>-78414620</t>
  </si>
  <si>
    <t>12*1,1 'Přepočtené koeficientem množství</t>
  </si>
  <si>
    <t>771571810</t>
  </si>
  <si>
    <t>Demontáž podlah z dlaždic keramických kladených do malty</t>
  </si>
  <si>
    <t>1035705745</t>
  </si>
  <si>
    <t>77157443R</t>
  </si>
  <si>
    <t>Montáž podlah keramických   lepených cementovým flexibilním lepidlem</t>
  </si>
  <si>
    <t>-782295418</t>
  </si>
  <si>
    <t>5976115R</t>
  </si>
  <si>
    <t>dlažba keramická</t>
  </si>
  <si>
    <t>-146738813</t>
  </si>
  <si>
    <t>57,749*1,1 'Přepočtené koeficientem množství</t>
  </si>
  <si>
    <t>998771203</t>
  </si>
  <si>
    <t>Přesun hmot procentní pro podlahy z dlaždic v objektech v přes 12 do 24 m</t>
  </si>
  <si>
    <t>1974341468</t>
  </si>
  <si>
    <t>998771293</t>
  </si>
  <si>
    <t>Příplatek k přesunu hmot procentnímu pro podlahy z dlaždic za zvětšený přesun do 500 m</t>
  </si>
  <si>
    <t>-1647441517</t>
  </si>
  <si>
    <t>776</t>
  </si>
  <si>
    <t>Podlahy povlakové</t>
  </si>
  <si>
    <t>776301812</t>
  </si>
  <si>
    <t>Odstranění lepených podlahovin s podložkou ze schodišťových stupňů</t>
  </si>
  <si>
    <t>1798401723</t>
  </si>
  <si>
    <t>784</t>
  </si>
  <si>
    <t>Dokončovací práce - malby a tapety</t>
  </si>
  <si>
    <t>784111011</t>
  </si>
  <si>
    <t>Obroušení podkladu omítnutého v místnostech v do 3,80 m</t>
  </si>
  <si>
    <t>-116962547</t>
  </si>
  <si>
    <t>"1PP"  (5,8*2,7*2)+(2,6*2,7)-(1,8*2,0)+(2,6*5,8)</t>
  </si>
  <si>
    <t>"2NP" (7,0*2,7*2)+(2,7*2,7)-(0,8*2,0)+(2,7*7,0)</t>
  </si>
  <si>
    <t>784181101</t>
  </si>
  <si>
    <t>Základní akrylátová jednonásobná bezbarvá penetrace podkladu v místnostech v do 3,80 m</t>
  </si>
  <si>
    <t>-438018901</t>
  </si>
  <si>
    <t>784211R01</t>
  </si>
  <si>
    <t>Malby stěn a stropů</t>
  </si>
  <si>
    <t>1300765799</t>
  </si>
  <si>
    <t>101 - SO 101 Elektroinstalace</t>
  </si>
  <si>
    <t>D1 - Navýšení příkonu</t>
  </si>
  <si>
    <t>D2 - Přívod pro výtah</t>
  </si>
  <si>
    <t>D3 - Osvětlení nástupu před výtahem</t>
  </si>
  <si>
    <t>D4 - Přeložka rozvodnice v 1.NP</t>
  </si>
  <si>
    <t>D6 - Posun hodin</t>
  </si>
  <si>
    <t>D7 - Posun požárního tlačítka</t>
  </si>
  <si>
    <t>D8 - Posun venkovní kamery a čidla</t>
  </si>
  <si>
    <t>D9 - Posun bleskosvodu</t>
  </si>
  <si>
    <t>D11 - Další výkony</t>
  </si>
  <si>
    <t>D1</t>
  </si>
  <si>
    <t>Navýšení příkonu</t>
  </si>
  <si>
    <t>Pol1</t>
  </si>
  <si>
    <t>jistič 125A (přezbrojení rozvodnice)</t>
  </si>
  <si>
    <t>ks</t>
  </si>
  <si>
    <t>Pol2</t>
  </si>
  <si>
    <t>Kabel CYKY J4x95</t>
  </si>
  <si>
    <t>Pol3</t>
  </si>
  <si>
    <t>Kabelový výkop včetně záhozu</t>
  </si>
  <si>
    <t>Pol4</t>
  </si>
  <si>
    <t>Připojení do hlavní rozvodnice</t>
  </si>
  <si>
    <t>výkon</t>
  </si>
  <si>
    <t>D2</t>
  </si>
  <si>
    <t>Přívod pro výtah</t>
  </si>
  <si>
    <t>Pol5</t>
  </si>
  <si>
    <t>jistič C3x32A</t>
  </si>
  <si>
    <t>Pol6</t>
  </si>
  <si>
    <t>Kabel CYKY J5x6</t>
  </si>
  <si>
    <t>Pol7</t>
  </si>
  <si>
    <t>Drátěný kabelový žlab včetně závěsných konzolí</t>
  </si>
  <si>
    <t>Pol8</t>
  </si>
  <si>
    <t>Protipožární ucpávka</t>
  </si>
  <si>
    <t>D3</t>
  </si>
  <si>
    <t>Osvětlení nástupu před výtahem</t>
  </si>
  <si>
    <t>Pol9</t>
  </si>
  <si>
    <t>Svítidlo s vlastním nouzovým zdrojem v duálním režimu svícení</t>
  </si>
  <si>
    <t>Pol10</t>
  </si>
  <si>
    <t>Čidlo pohybové</t>
  </si>
  <si>
    <t>Pol11</t>
  </si>
  <si>
    <t>Krabice KO68</t>
  </si>
  <si>
    <t>Pol12</t>
  </si>
  <si>
    <t>Svorka WAGO</t>
  </si>
  <si>
    <t>Pol13</t>
  </si>
  <si>
    <t>Kabel CYKY J3x1,5</t>
  </si>
  <si>
    <t>Pol14</t>
  </si>
  <si>
    <t>Kabel CYKY J5x1,5</t>
  </si>
  <si>
    <t>D4</t>
  </si>
  <si>
    <t>Přeložka rozvodnice v 1.NP</t>
  </si>
  <si>
    <t>Pol15</t>
  </si>
  <si>
    <t>Rozvodnice plastová s plechovým dvířky 3x12 modulů</t>
  </si>
  <si>
    <t>Pol16</t>
  </si>
  <si>
    <t>Kabel přívodní CYKY 5x10 (ověřit dimenzi)</t>
  </si>
  <si>
    <t>Pol17</t>
  </si>
  <si>
    <t>Kabel CYKY J3x2,5</t>
  </si>
  <si>
    <t>Pol18</t>
  </si>
  <si>
    <t>Jistič B1x10A</t>
  </si>
  <si>
    <t>Pol19</t>
  </si>
  <si>
    <t>Jistič B1x16A</t>
  </si>
  <si>
    <t>Pol20</t>
  </si>
  <si>
    <t>Jistič C1x16A</t>
  </si>
  <si>
    <t>Pol21</t>
  </si>
  <si>
    <t>Svorka PE</t>
  </si>
  <si>
    <t>Pol22</t>
  </si>
  <si>
    <t>Svorka N</t>
  </si>
  <si>
    <t>Pol23</t>
  </si>
  <si>
    <t>Krabice KR125</t>
  </si>
  <si>
    <t>Pol24</t>
  </si>
  <si>
    <t>Svorkovnice pro napojení přívodního kabelu</t>
  </si>
  <si>
    <t>D6</t>
  </si>
  <si>
    <t>Posun hodin</t>
  </si>
  <si>
    <t>Pol29</t>
  </si>
  <si>
    <t>Odpojení hodin</t>
  </si>
  <si>
    <t>Pol30</t>
  </si>
  <si>
    <t>Připojení hodin</t>
  </si>
  <si>
    <t>Pol31</t>
  </si>
  <si>
    <t>Krabice instalační</t>
  </si>
  <si>
    <t>D7</t>
  </si>
  <si>
    <t>Posun požárního tlačítka</t>
  </si>
  <si>
    <t>Pol32</t>
  </si>
  <si>
    <t>Odpojení tlačítka</t>
  </si>
  <si>
    <t>Pol33</t>
  </si>
  <si>
    <t>Připojení tlačítka</t>
  </si>
  <si>
    <t>Pol34</t>
  </si>
  <si>
    <t>Pol35</t>
  </si>
  <si>
    <t>Kabel dle stávající dimenze</t>
  </si>
  <si>
    <t>D8</t>
  </si>
  <si>
    <t>Posun venkovní kamery a čidla</t>
  </si>
  <si>
    <t>Pol36</t>
  </si>
  <si>
    <t>Odpojení kamery</t>
  </si>
  <si>
    <t>Pol37</t>
  </si>
  <si>
    <t>Připojení kamery</t>
  </si>
  <si>
    <t>Pol38</t>
  </si>
  <si>
    <t>Přesnun čidla mimo prostor výtahové šachty</t>
  </si>
  <si>
    <t>D9</t>
  </si>
  <si>
    <t>Posun bleskosvodu</t>
  </si>
  <si>
    <t>Pol39</t>
  </si>
  <si>
    <t>Svod AlMgsi 8</t>
  </si>
  <si>
    <t>Pol40</t>
  </si>
  <si>
    <t>Podpěra svodu</t>
  </si>
  <si>
    <t>Pol41</t>
  </si>
  <si>
    <t>Ochranný úhelník</t>
  </si>
  <si>
    <t>Pol42</t>
  </si>
  <si>
    <t>Držák ochraného úhelníku</t>
  </si>
  <si>
    <t>98</t>
  </si>
  <si>
    <t>Pol43</t>
  </si>
  <si>
    <t>Zemnící tyč</t>
  </si>
  <si>
    <t>Pol44</t>
  </si>
  <si>
    <t>Svod FeZn10</t>
  </si>
  <si>
    <t>102</t>
  </si>
  <si>
    <t>Pol45</t>
  </si>
  <si>
    <t>Demontáž svodu</t>
  </si>
  <si>
    <t>n/h</t>
  </si>
  <si>
    <t>104</t>
  </si>
  <si>
    <t>Pol46</t>
  </si>
  <si>
    <t>Svorky dle potřeby</t>
  </si>
  <si>
    <t>106</t>
  </si>
  <si>
    <t>D11</t>
  </si>
  <si>
    <t>Další výkony</t>
  </si>
  <si>
    <t>Pol50</t>
  </si>
  <si>
    <t>Výchozí revize</t>
  </si>
  <si>
    <t>118</t>
  </si>
  <si>
    <t>Pol51</t>
  </si>
  <si>
    <t>Přesuny hmot</t>
  </si>
  <si>
    <t>paušální v</t>
  </si>
  <si>
    <t>120</t>
  </si>
  <si>
    <t>Pol52</t>
  </si>
  <si>
    <t>Nespecifikované výkony a materiál</t>
  </si>
  <si>
    <t>122</t>
  </si>
  <si>
    <t>901 - VON</t>
  </si>
  <si>
    <t>Ostatní - Ostatní</t>
  </si>
  <si>
    <t xml:space="preserve">    96X - Vedlejší a ostatní náklady</t>
  </si>
  <si>
    <t>Ostatní</t>
  </si>
  <si>
    <t>96X</t>
  </si>
  <si>
    <t>Vedlejší a ostatní náklady</t>
  </si>
  <si>
    <t>10001</t>
  </si>
  <si>
    <t>zařízení staveniště</t>
  </si>
  <si>
    <t>512</t>
  </si>
  <si>
    <t>78542015</t>
  </si>
  <si>
    <t>10002</t>
  </si>
  <si>
    <t>územní vlivy</t>
  </si>
  <si>
    <t>1010559890</t>
  </si>
  <si>
    <t>10003</t>
  </si>
  <si>
    <t>provozní vlivy</t>
  </si>
  <si>
    <t>314969146</t>
  </si>
  <si>
    <t>10104</t>
  </si>
  <si>
    <t>dílenská dokumentace a nutná dodatečná statická posouzení (ocelové konstrukce, hlubinné zakládání, základy, pažení)</t>
  </si>
  <si>
    <t>976326606</t>
  </si>
  <si>
    <t>10201</t>
  </si>
  <si>
    <t>Revize elektro</t>
  </si>
  <si>
    <t>206251572</t>
  </si>
  <si>
    <t>10301</t>
  </si>
  <si>
    <t>Měření hluku</t>
  </si>
  <si>
    <t>-1128048603</t>
  </si>
  <si>
    <t>20501</t>
  </si>
  <si>
    <t>Dokumentace skutečného provedení stavby</t>
  </si>
  <si>
    <t>1024</t>
  </si>
  <si>
    <t>-816829118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</si>
</sst>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121</xdr:row>
      <xdr:rowOff>0</xdr:rowOff>
    </xdr:from>
    <xdr:to>
      <xdr:col>9</xdr:col>
      <xdr:colOff>1216025</xdr:colOff>
      <xdr:row>125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111</xdr:row>
      <xdr:rowOff>0</xdr:rowOff>
    </xdr:from>
    <xdr:to>
      <xdr:col>9</xdr:col>
      <xdr:colOff>1216025</xdr:colOff>
      <xdr:row>115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111</xdr:row>
      <xdr:rowOff>0</xdr:rowOff>
    </xdr:from>
    <xdr:to>
      <xdr:col>9</xdr:col>
      <xdr:colOff>1216025</xdr:colOff>
      <xdr:row>115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104</xdr:row>
      <xdr:rowOff>0</xdr:rowOff>
    </xdr:from>
    <xdr:to>
      <xdr:col>9</xdr:col>
      <xdr:colOff>1216025</xdr:colOff>
      <xdr:row>108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topLeftCell="A7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09" t="s">
        <v>14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R5" s="19"/>
      <c r="BE5" s="206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1" t="s">
        <v>17</v>
      </c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R6" s="19"/>
      <c r="BE6" s="207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7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7"/>
      <c r="BS8" s="16" t="s">
        <v>6</v>
      </c>
    </row>
    <row r="9" spans="1:74" ht="14.45" customHeight="1">
      <c r="B9" s="19"/>
      <c r="AR9" s="19"/>
      <c r="BE9" s="207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07"/>
      <c r="BS10" s="16" t="s">
        <v>6</v>
      </c>
    </row>
    <row r="11" spans="1:74" ht="18.399999999999999" customHeight="1">
      <c r="B11" s="19"/>
      <c r="E11" s="24" t="s">
        <v>21</v>
      </c>
      <c r="AK11" s="26" t="s">
        <v>26</v>
      </c>
      <c r="AN11" s="24" t="s">
        <v>1</v>
      </c>
      <c r="AR11" s="19"/>
      <c r="BE11" s="207"/>
      <c r="BS11" s="16" t="s">
        <v>6</v>
      </c>
    </row>
    <row r="12" spans="1:74" ht="6.95" customHeight="1">
      <c r="B12" s="19"/>
      <c r="AR12" s="19"/>
      <c r="BE12" s="207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207"/>
      <c r="BS13" s="16" t="s">
        <v>6</v>
      </c>
    </row>
    <row r="14" spans="1:74" ht="12.75">
      <c r="B14" s="19"/>
      <c r="E14" s="212" t="s">
        <v>28</v>
      </c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6" t="s">
        <v>26</v>
      </c>
      <c r="AN14" s="28" t="s">
        <v>28</v>
      </c>
      <c r="AR14" s="19"/>
      <c r="BE14" s="207"/>
      <c r="BS14" s="16" t="s">
        <v>6</v>
      </c>
    </row>
    <row r="15" spans="1:74" ht="6.95" customHeight="1">
      <c r="B15" s="19"/>
      <c r="AR15" s="19"/>
      <c r="BE15" s="207"/>
      <c r="BS15" s="16" t="s">
        <v>4</v>
      </c>
    </row>
    <row r="16" spans="1:74" ht="12" customHeight="1">
      <c r="B16" s="19"/>
      <c r="D16" s="26" t="s">
        <v>29</v>
      </c>
      <c r="AK16" s="26" t="s">
        <v>25</v>
      </c>
      <c r="AN16" s="24" t="s">
        <v>1</v>
      </c>
      <c r="AR16" s="19"/>
      <c r="BE16" s="207"/>
      <c r="BS16" s="16" t="s">
        <v>4</v>
      </c>
    </row>
    <row r="17" spans="2:71" ht="18.399999999999999" customHeight="1">
      <c r="B17" s="19"/>
      <c r="E17" s="24" t="s">
        <v>21</v>
      </c>
      <c r="AK17" s="26" t="s">
        <v>26</v>
      </c>
      <c r="AN17" s="24" t="s">
        <v>1</v>
      </c>
      <c r="AR17" s="19"/>
      <c r="BE17" s="207"/>
      <c r="BS17" s="16" t="s">
        <v>30</v>
      </c>
    </row>
    <row r="18" spans="2:71" ht="6.95" customHeight="1">
      <c r="B18" s="19"/>
      <c r="AR18" s="19"/>
      <c r="BE18" s="207"/>
      <c r="BS18" s="16" t="s">
        <v>6</v>
      </c>
    </row>
    <row r="19" spans="2:71" ht="12" customHeight="1">
      <c r="B19" s="19"/>
      <c r="D19" s="26" t="s">
        <v>31</v>
      </c>
      <c r="AK19" s="26" t="s">
        <v>25</v>
      </c>
      <c r="AN19" s="24" t="s">
        <v>1</v>
      </c>
      <c r="AR19" s="19"/>
      <c r="BE19" s="207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207"/>
      <c r="BS20" s="16" t="s">
        <v>30</v>
      </c>
    </row>
    <row r="21" spans="2:71" ht="6.95" customHeight="1">
      <c r="B21" s="19"/>
      <c r="AR21" s="19"/>
      <c r="BE21" s="207"/>
    </row>
    <row r="22" spans="2:71" ht="12" customHeight="1">
      <c r="B22" s="19"/>
      <c r="D22" s="26" t="s">
        <v>32</v>
      </c>
      <c r="AR22" s="19"/>
      <c r="BE22" s="207"/>
    </row>
    <row r="23" spans="2:71" ht="16.5" customHeight="1">
      <c r="B23" s="19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19"/>
      <c r="BE23" s="207"/>
    </row>
    <row r="24" spans="2:71" ht="6.95" customHeight="1">
      <c r="B24" s="19"/>
      <c r="AR24" s="19"/>
      <c r="BE24" s="207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7"/>
    </row>
    <row r="26" spans="2:71" s="1" customFormat="1" ht="25.9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5">
        <f>ROUND(AG94,2)</f>
        <v>0</v>
      </c>
      <c r="AL26" s="216"/>
      <c r="AM26" s="216"/>
      <c r="AN26" s="216"/>
      <c r="AO26" s="216"/>
      <c r="AR26" s="31"/>
      <c r="BE26" s="207"/>
    </row>
    <row r="27" spans="2:71" s="1" customFormat="1" ht="6.95" customHeight="1">
      <c r="B27" s="31"/>
      <c r="AR27" s="31"/>
      <c r="BE27" s="207"/>
    </row>
    <row r="28" spans="2:71" s="1" customFormat="1" ht="12.75">
      <c r="B28" s="31"/>
      <c r="L28" s="217" t="s">
        <v>34</v>
      </c>
      <c r="M28" s="217"/>
      <c r="N28" s="217"/>
      <c r="O28" s="217"/>
      <c r="P28" s="217"/>
      <c r="W28" s="217" t="s">
        <v>35</v>
      </c>
      <c r="X28" s="217"/>
      <c r="Y28" s="217"/>
      <c r="Z28" s="217"/>
      <c r="AA28" s="217"/>
      <c r="AB28" s="217"/>
      <c r="AC28" s="217"/>
      <c r="AD28" s="217"/>
      <c r="AE28" s="217"/>
      <c r="AK28" s="217" t="s">
        <v>36</v>
      </c>
      <c r="AL28" s="217"/>
      <c r="AM28" s="217"/>
      <c r="AN28" s="217"/>
      <c r="AO28" s="217"/>
      <c r="AR28" s="31"/>
      <c r="BE28" s="207"/>
    </row>
    <row r="29" spans="2:71" s="2" customFormat="1" ht="14.45" customHeight="1">
      <c r="B29" s="35"/>
      <c r="D29" s="26" t="s">
        <v>37</v>
      </c>
      <c r="F29" s="26" t="s">
        <v>38</v>
      </c>
      <c r="L29" s="220">
        <v>0.21</v>
      </c>
      <c r="M29" s="219"/>
      <c r="N29" s="219"/>
      <c r="O29" s="219"/>
      <c r="P29" s="219"/>
      <c r="W29" s="218">
        <f>ROUND(AZ94, 2)</f>
        <v>0</v>
      </c>
      <c r="X29" s="219"/>
      <c r="Y29" s="219"/>
      <c r="Z29" s="219"/>
      <c r="AA29" s="219"/>
      <c r="AB29" s="219"/>
      <c r="AC29" s="219"/>
      <c r="AD29" s="219"/>
      <c r="AE29" s="219"/>
      <c r="AK29" s="218">
        <f>ROUND(AV94, 2)</f>
        <v>0</v>
      </c>
      <c r="AL29" s="219"/>
      <c r="AM29" s="219"/>
      <c r="AN29" s="219"/>
      <c r="AO29" s="219"/>
      <c r="AR29" s="35"/>
      <c r="BE29" s="208"/>
    </row>
    <row r="30" spans="2:71" s="2" customFormat="1" ht="14.45" customHeight="1">
      <c r="B30" s="35"/>
      <c r="F30" s="26" t="s">
        <v>39</v>
      </c>
      <c r="L30" s="220">
        <v>0.12</v>
      </c>
      <c r="M30" s="219"/>
      <c r="N30" s="219"/>
      <c r="O30" s="219"/>
      <c r="P30" s="219"/>
      <c r="W30" s="218">
        <f>ROUND(BA94, 2)</f>
        <v>0</v>
      </c>
      <c r="X30" s="219"/>
      <c r="Y30" s="219"/>
      <c r="Z30" s="219"/>
      <c r="AA30" s="219"/>
      <c r="AB30" s="219"/>
      <c r="AC30" s="219"/>
      <c r="AD30" s="219"/>
      <c r="AE30" s="219"/>
      <c r="AK30" s="218">
        <f>ROUND(AW94, 2)</f>
        <v>0</v>
      </c>
      <c r="AL30" s="219"/>
      <c r="AM30" s="219"/>
      <c r="AN30" s="219"/>
      <c r="AO30" s="219"/>
      <c r="AR30" s="35"/>
      <c r="BE30" s="208"/>
    </row>
    <row r="31" spans="2:71" s="2" customFormat="1" ht="14.45" hidden="1" customHeight="1">
      <c r="B31" s="35"/>
      <c r="F31" s="26" t="s">
        <v>40</v>
      </c>
      <c r="L31" s="220">
        <v>0.21</v>
      </c>
      <c r="M31" s="219"/>
      <c r="N31" s="219"/>
      <c r="O31" s="219"/>
      <c r="P31" s="219"/>
      <c r="W31" s="218">
        <f>ROUND(BB94, 2)</f>
        <v>0</v>
      </c>
      <c r="X31" s="219"/>
      <c r="Y31" s="219"/>
      <c r="Z31" s="219"/>
      <c r="AA31" s="219"/>
      <c r="AB31" s="219"/>
      <c r="AC31" s="219"/>
      <c r="AD31" s="219"/>
      <c r="AE31" s="219"/>
      <c r="AK31" s="218">
        <v>0</v>
      </c>
      <c r="AL31" s="219"/>
      <c r="AM31" s="219"/>
      <c r="AN31" s="219"/>
      <c r="AO31" s="219"/>
      <c r="AR31" s="35"/>
      <c r="BE31" s="208"/>
    </row>
    <row r="32" spans="2:71" s="2" customFormat="1" ht="14.45" hidden="1" customHeight="1">
      <c r="B32" s="35"/>
      <c r="F32" s="26" t="s">
        <v>41</v>
      </c>
      <c r="L32" s="220">
        <v>0.12</v>
      </c>
      <c r="M32" s="219"/>
      <c r="N32" s="219"/>
      <c r="O32" s="219"/>
      <c r="P32" s="219"/>
      <c r="W32" s="218">
        <f>ROUND(BC94, 2)</f>
        <v>0</v>
      </c>
      <c r="X32" s="219"/>
      <c r="Y32" s="219"/>
      <c r="Z32" s="219"/>
      <c r="AA32" s="219"/>
      <c r="AB32" s="219"/>
      <c r="AC32" s="219"/>
      <c r="AD32" s="219"/>
      <c r="AE32" s="219"/>
      <c r="AK32" s="218">
        <v>0</v>
      </c>
      <c r="AL32" s="219"/>
      <c r="AM32" s="219"/>
      <c r="AN32" s="219"/>
      <c r="AO32" s="219"/>
      <c r="AR32" s="35"/>
      <c r="BE32" s="208"/>
    </row>
    <row r="33" spans="2:57" s="2" customFormat="1" ht="14.45" hidden="1" customHeight="1">
      <c r="B33" s="35"/>
      <c r="F33" s="26" t="s">
        <v>42</v>
      </c>
      <c r="L33" s="220">
        <v>0</v>
      </c>
      <c r="M33" s="219"/>
      <c r="N33" s="219"/>
      <c r="O33" s="219"/>
      <c r="P33" s="219"/>
      <c r="W33" s="218">
        <f>ROUND(BD94, 2)</f>
        <v>0</v>
      </c>
      <c r="X33" s="219"/>
      <c r="Y33" s="219"/>
      <c r="Z33" s="219"/>
      <c r="AA33" s="219"/>
      <c r="AB33" s="219"/>
      <c r="AC33" s="219"/>
      <c r="AD33" s="219"/>
      <c r="AE33" s="219"/>
      <c r="AK33" s="218">
        <v>0</v>
      </c>
      <c r="AL33" s="219"/>
      <c r="AM33" s="219"/>
      <c r="AN33" s="219"/>
      <c r="AO33" s="219"/>
      <c r="AR33" s="35"/>
      <c r="BE33" s="208"/>
    </row>
    <row r="34" spans="2:57" s="1" customFormat="1" ht="6.95" customHeight="1">
      <c r="B34" s="31"/>
      <c r="AR34" s="31"/>
      <c r="BE34" s="207"/>
    </row>
    <row r="35" spans="2:57" s="1" customFormat="1" ht="25.9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24" t="s">
        <v>45</v>
      </c>
      <c r="Y35" s="222"/>
      <c r="Z35" s="222"/>
      <c r="AA35" s="222"/>
      <c r="AB35" s="222"/>
      <c r="AC35" s="38"/>
      <c r="AD35" s="38"/>
      <c r="AE35" s="38"/>
      <c r="AF35" s="38"/>
      <c r="AG35" s="38"/>
      <c r="AH35" s="38"/>
      <c r="AI35" s="38"/>
      <c r="AJ35" s="38"/>
      <c r="AK35" s="221">
        <f>SUM(AK26:AK33)</f>
        <v>0</v>
      </c>
      <c r="AL35" s="222"/>
      <c r="AM35" s="222"/>
      <c r="AN35" s="222"/>
      <c r="AO35" s="223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21_2025</v>
      </c>
      <c r="AR84" s="47"/>
    </row>
    <row r="85" spans="1:91" s="4" customFormat="1" ht="36.950000000000003" customHeight="1">
      <c r="B85" s="48"/>
      <c r="C85" s="49" t="s">
        <v>16</v>
      </c>
      <c r="L85" s="187" t="str">
        <f>K6</f>
        <v>Přístavba výtahu k objektu úřadu městské části Praha 20, č.p. 647, Jívanská 10, k.ú. Horní Počernice, p.č. 1572/3,1573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189" t="str">
        <f>IF(AN8= "","",AN8)</f>
        <v>11. 7. 2025</v>
      </c>
      <c r="AN87" s="189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190" t="str">
        <f>IF(E17="","",E17)</f>
        <v xml:space="preserve"> </v>
      </c>
      <c r="AN89" s="191"/>
      <c r="AO89" s="191"/>
      <c r="AP89" s="191"/>
      <c r="AR89" s="31"/>
      <c r="AS89" s="192" t="s">
        <v>53</v>
      </c>
      <c r="AT89" s="19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31</v>
      </c>
      <c r="AM90" s="190" t="str">
        <f>IF(E20="","",E20)</f>
        <v xml:space="preserve"> </v>
      </c>
      <c r="AN90" s="191"/>
      <c r="AO90" s="191"/>
      <c r="AP90" s="191"/>
      <c r="AR90" s="31"/>
      <c r="AS90" s="194"/>
      <c r="AT90" s="195"/>
      <c r="BD90" s="55"/>
    </row>
    <row r="91" spans="1:91" s="1" customFormat="1" ht="10.9" customHeight="1">
      <c r="B91" s="31"/>
      <c r="AR91" s="31"/>
      <c r="AS91" s="194"/>
      <c r="AT91" s="195"/>
      <c r="BD91" s="55"/>
    </row>
    <row r="92" spans="1:91" s="1" customFormat="1" ht="29.25" customHeight="1">
      <c r="B92" s="31"/>
      <c r="C92" s="196" t="s">
        <v>54</v>
      </c>
      <c r="D92" s="197"/>
      <c r="E92" s="197"/>
      <c r="F92" s="197"/>
      <c r="G92" s="197"/>
      <c r="H92" s="56"/>
      <c r="I92" s="199" t="s">
        <v>55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8" t="s">
        <v>56</v>
      </c>
      <c r="AH92" s="197"/>
      <c r="AI92" s="197"/>
      <c r="AJ92" s="197"/>
      <c r="AK92" s="197"/>
      <c r="AL92" s="197"/>
      <c r="AM92" s="197"/>
      <c r="AN92" s="199" t="s">
        <v>57</v>
      </c>
      <c r="AO92" s="197"/>
      <c r="AP92" s="200"/>
      <c r="AQ92" s="57" t="s">
        <v>58</v>
      </c>
      <c r="AR92" s="31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4">
        <f>ROUND(SUM(AG95:AG98),2)</f>
        <v>0</v>
      </c>
      <c r="AH94" s="204"/>
      <c r="AI94" s="204"/>
      <c r="AJ94" s="204"/>
      <c r="AK94" s="204"/>
      <c r="AL94" s="204"/>
      <c r="AM94" s="204"/>
      <c r="AN94" s="205">
        <f>SUM(AG94,AT94)</f>
        <v>0</v>
      </c>
      <c r="AO94" s="205"/>
      <c r="AP94" s="205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5</v>
      </c>
      <c r="BX94" s="71" t="s">
        <v>76</v>
      </c>
      <c r="CL94" s="71" t="s">
        <v>1</v>
      </c>
    </row>
    <row r="95" spans="1:91" s="6" customFormat="1" ht="16.5" customHeight="1">
      <c r="A95" s="73" t="s">
        <v>77</v>
      </c>
      <c r="B95" s="74"/>
      <c r="C95" s="75"/>
      <c r="D95" s="201" t="s">
        <v>78</v>
      </c>
      <c r="E95" s="201"/>
      <c r="F95" s="201"/>
      <c r="G95" s="201"/>
      <c r="H95" s="201"/>
      <c r="I95" s="76"/>
      <c r="J95" s="201" t="s">
        <v>79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2">
        <f>'01 - SO 01 Přístavba výtahu'!J30</f>
        <v>0</v>
      </c>
      <c r="AH95" s="203"/>
      <c r="AI95" s="203"/>
      <c r="AJ95" s="203"/>
      <c r="AK95" s="203"/>
      <c r="AL95" s="203"/>
      <c r="AM95" s="203"/>
      <c r="AN95" s="202">
        <f>SUM(AG95,AT95)</f>
        <v>0</v>
      </c>
      <c r="AO95" s="203"/>
      <c r="AP95" s="203"/>
      <c r="AQ95" s="77" t="s">
        <v>80</v>
      </c>
      <c r="AR95" s="74"/>
      <c r="AS95" s="78">
        <v>0</v>
      </c>
      <c r="AT95" s="79">
        <f>ROUND(SUM(AV95:AW95),2)</f>
        <v>0</v>
      </c>
      <c r="AU95" s="80">
        <f>'01 - SO 01 Přístavba výtahu'!P135</f>
        <v>0</v>
      </c>
      <c r="AV95" s="79">
        <f>'01 - SO 01 Přístavba výtahu'!J33</f>
        <v>0</v>
      </c>
      <c r="AW95" s="79">
        <f>'01 - SO 01 Přístavba výtahu'!J34</f>
        <v>0</v>
      </c>
      <c r="AX95" s="79">
        <f>'01 - SO 01 Přístavba výtahu'!J35</f>
        <v>0</v>
      </c>
      <c r="AY95" s="79">
        <f>'01 - SO 01 Přístavba výtahu'!J36</f>
        <v>0</v>
      </c>
      <c r="AZ95" s="79">
        <f>'01 - SO 01 Přístavba výtahu'!F33</f>
        <v>0</v>
      </c>
      <c r="BA95" s="79">
        <f>'01 - SO 01 Přístavba výtahu'!F34</f>
        <v>0</v>
      </c>
      <c r="BB95" s="79">
        <f>'01 - SO 01 Přístavba výtahu'!F35</f>
        <v>0</v>
      </c>
      <c r="BC95" s="79">
        <f>'01 - SO 01 Přístavba výtahu'!F36</f>
        <v>0</v>
      </c>
      <c r="BD95" s="81">
        <f>'01 - SO 01 Přístavba výtahu'!F37</f>
        <v>0</v>
      </c>
      <c r="BT95" s="82" t="s">
        <v>81</v>
      </c>
      <c r="BV95" s="82" t="s">
        <v>75</v>
      </c>
      <c r="BW95" s="82" t="s">
        <v>82</v>
      </c>
      <c r="BX95" s="82" t="s">
        <v>5</v>
      </c>
      <c r="CL95" s="82" t="s">
        <v>1</v>
      </c>
      <c r="CM95" s="82" t="s">
        <v>83</v>
      </c>
    </row>
    <row r="96" spans="1:91" s="6" customFormat="1" ht="16.5" customHeight="1">
      <c r="A96" s="73" t="s">
        <v>77</v>
      </c>
      <c r="B96" s="74"/>
      <c r="C96" s="75"/>
      <c r="D96" s="201" t="s">
        <v>84</v>
      </c>
      <c r="E96" s="201"/>
      <c r="F96" s="201"/>
      <c r="G96" s="201"/>
      <c r="H96" s="201"/>
      <c r="I96" s="76"/>
      <c r="J96" s="201" t="s">
        <v>85</v>
      </c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02">
        <f>'02 - SO 02 Rekonstrukce v...'!J30</f>
        <v>0</v>
      </c>
      <c r="AH96" s="203"/>
      <c r="AI96" s="203"/>
      <c r="AJ96" s="203"/>
      <c r="AK96" s="203"/>
      <c r="AL96" s="203"/>
      <c r="AM96" s="203"/>
      <c r="AN96" s="202">
        <f>SUM(AG96,AT96)</f>
        <v>0</v>
      </c>
      <c r="AO96" s="203"/>
      <c r="AP96" s="203"/>
      <c r="AQ96" s="77" t="s">
        <v>80</v>
      </c>
      <c r="AR96" s="74"/>
      <c r="AS96" s="78">
        <v>0</v>
      </c>
      <c r="AT96" s="79">
        <f>ROUND(SUM(AV96:AW96),2)</f>
        <v>0</v>
      </c>
      <c r="AU96" s="80">
        <f>'02 - SO 02 Rekonstrukce v...'!P125</f>
        <v>0</v>
      </c>
      <c r="AV96" s="79">
        <f>'02 - SO 02 Rekonstrukce v...'!J33</f>
        <v>0</v>
      </c>
      <c r="AW96" s="79">
        <f>'02 - SO 02 Rekonstrukce v...'!J34</f>
        <v>0</v>
      </c>
      <c r="AX96" s="79">
        <f>'02 - SO 02 Rekonstrukce v...'!J35</f>
        <v>0</v>
      </c>
      <c r="AY96" s="79">
        <f>'02 - SO 02 Rekonstrukce v...'!J36</f>
        <v>0</v>
      </c>
      <c r="AZ96" s="79">
        <f>'02 - SO 02 Rekonstrukce v...'!F33</f>
        <v>0</v>
      </c>
      <c r="BA96" s="79">
        <f>'02 - SO 02 Rekonstrukce v...'!F34</f>
        <v>0</v>
      </c>
      <c r="BB96" s="79">
        <f>'02 - SO 02 Rekonstrukce v...'!F35</f>
        <v>0</v>
      </c>
      <c r="BC96" s="79">
        <f>'02 - SO 02 Rekonstrukce v...'!F36</f>
        <v>0</v>
      </c>
      <c r="BD96" s="81">
        <f>'02 - SO 02 Rekonstrukce v...'!F37</f>
        <v>0</v>
      </c>
      <c r="BT96" s="82" t="s">
        <v>81</v>
      </c>
      <c r="BV96" s="82" t="s">
        <v>75</v>
      </c>
      <c r="BW96" s="82" t="s">
        <v>86</v>
      </c>
      <c r="BX96" s="82" t="s">
        <v>5</v>
      </c>
      <c r="CL96" s="82" t="s">
        <v>1</v>
      </c>
      <c r="CM96" s="82" t="s">
        <v>83</v>
      </c>
    </row>
    <row r="97" spans="1:91" s="6" customFormat="1" ht="16.5" customHeight="1">
      <c r="A97" s="73" t="s">
        <v>77</v>
      </c>
      <c r="B97" s="74"/>
      <c r="C97" s="75"/>
      <c r="D97" s="201" t="s">
        <v>87</v>
      </c>
      <c r="E97" s="201"/>
      <c r="F97" s="201"/>
      <c r="G97" s="201"/>
      <c r="H97" s="201"/>
      <c r="I97" s="76"/>
      <c r="J97" s="201" t="s">
        <v>88</v>
      </c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2">
        <f>'101 - SO 101 Elektroinsta...'!J30</f>
        <v>0</v>
      </c>
      <c r="AH97" s="203"/>
      <c r="AI97" s="203"/>
      <c r="AJ97" s="203"/>
      <c r="AK97" s="203"/>
      <c r="AL97" s="203"/>
      <c r="AM97" s="203"/>
      <c r="AN97" s="202">
        <f>SUM(AG97,AT97)</f>
        <v>0</v>
      </c>
      <c r="AO97" s="203"/>
      <c r="AP97" s="203"/>
      <c r="AQ97" s="77" t="s">
        <v>80</v>
      </c>
      <c r="AR97" s="74"/>
      <c r="AS97" s="78">
        <v>0</v>
      </c>
      <c r="AT97" s="79">
        <f>ROUND(SUM(AV97:AW97),2)</f>
        <v>0</v>
      </c>
      <c r="AU97" s="80">
        <f>'101 - SO 101 Elektroinsta...'!P125</f>
        <v>0</v>
      </c>
      <c r="AV97" s="79">
        <f>'101 - SO 101 Elektroinsta...'!J33</f>
        <v>0</v>
      </c>
      <c r="AW97" s="79">
        <f>'101 - SO 101 Elektroinsta...'!J34</f>
        <v>0</v>
      </c>
      <c r="AX97" s="79">
        <f>'101 - SO 101 Elektroinsta...'!J35</f>
        <v>0</v>
      </c>
      <c r="AY97" s="79">
        <f>'101 - SO 101 Elektroinsta...'!J36</f>
        <v>0</v>
      </c>
      <c r="AZ97" s="79">
        <f>'101 - SO 101 Elektroinsta...'!F33</f>
        <v>0</v>
      </c>
      <c r="BA97" s="79">
        <f>'101 - SO 101 Elektroinsta...'!F34</f>
        <v>0</v>
      </c>
      <c r="BB97" s="79">
        <f>'101 - SO 101 Elektroinsta...'!F35</f>
        <v>0</v>
      </c>
      <c r="BC97" s="79">
        <f>'101 - SO 101 Elektroinsta...'!F36</f>
        <v>0</v>
      </c>
      <c r="BD97" s="81">
        <f>'101 - SO 101 Elektroinsta...'!F37</f>
        <v>0</v>
      </c>
      <c r="BT97" s="82" t="s">
        <v>81</v>
      </c>
      <c r="BV97" s="82" t="s">
        <v>75</v>
      </c>
      <c r="BW97" s="82" t="s">
        <v>89</v>
      </c>
      <c r="BX97" s="82" t="s">
        <v>5</v>
      </c>
      <c r="CL97" s="82" t="s">
        <v>1</v>
      </c>
      <c r="CM97" s="82" t="s">
        <v>83</v>
      </c>
    </row>
    <row r="98" spans="1:91" s="6" customFormat="1" ht="16.5" customHeight="1">
      <c r="A98" s="73" t="s">
        <v>77</v>
      </c>
      <c r="B98" s="74"/>
      <c r="C98" s="75"/>
      <c r="D98" s="201" t="s">
        <v>90</v>
      </c>
      <c r="E98" s="201"/>
      <c r="F98" s="201"/>
      <c r="G98" s="201"/>
      <c r="H98" s="201"/>
      <c r="I98" s="76"/>
      <c r="J98" s="201" t="s">
        <v>91</v>
      </c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02">
        <f>'901 - VON'!J30</f>
        <v>0</v>
      </c>
      <c r="AH98" s="203"/>
      <c r="AI98" s="203"/>
      <c r="AJ98" s="203"/>
      <c r="AK98" s="203"/>
      <c r="AL98" s="203"/>
      <c r="AM98" s="203"/>
      <c r="AN98" s="202">
        <f>SUM(AG98,AT98)</f>
        <v>0</v>
      </c>
      <c r="AO98" s="203"/>
      <c r="AP98" s="203"/>
      <c r="AQ98" s="77" t="s">
        <v>91</v>
      </c>
      <c r="AR98" s="74"/>
      <c r="AS98" s="83">
        <v>0</v>
      </c>
      <c r="AT98" s="84">
        <f>ROUND(SUM(AV98:AW98),2)</f>
        <v>0</v>
      </c>
      <c r="AU98" s="85">
        <f>'901 - VON'!P118</f>
        <v>0</v>
      </c>
      <c r="AV98" s="84">
        <f>'901 - VON'!J33</f>
        <v>0</v>
      </c>
      <c r="AW98" s="84">
        <f>'901 - VON'!J34</f>
        <v>0</v>
      </c>
      <c r="AX98" s="84">
        <f>'901 - VON'!J35</f>
        <v>0</v>
      </c>
      <c r="AY98" s="84">
        <f>'901 - VON'!J36</f>
        <v>0</v>
      </c>
      <c r="AZ98" s="84">
        <f>'901 - VON'!F33</f>
        <v>0</v>
      </c>
      <c r="BA98" s="84">
        <f>'901 - VON'!F34</f>
        <v>0</v>
      </c>
      <c r="BB98" s="84">
        <f>'901 - VON'!F35</f>
        <v>0</v>
      </c>
      <c r="BC98" s="84">
        <f>'901 - VON'!F36</f>
        <v>0</v>
      </c>
      <c r="BD98" s="86">
        <f>'901 - VON'!F37</f>
        <v>0</v>
      </c>
      <c r="BT98" s="82" t="s">
        <v>81</v>
      </c>
      <c r="BV98" s="82" t="s">
        <v>75</v>
      </c>
      <c r="BW98" s="82" t="s">
        <v>92</v>
      </c>
      <c r="BX98" s="82" t="s">
        <v>5</v>
      </c>
      <c r="CL98" s="82" t="s">
        <v>1</v>
      </c>
      <c r="CM98" s="82" t="s">
        <v>83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sheetProtection algorithmName="SHA-512" hashValue="8fv4hb8HwN805yuVQdKng5SsXLcTj2aE8+DOQHA5zDRjhqidB1Dn5Xd/q6MO0NtCIKOq7b3OlBzjkql3wbcMqQ==" saltValue="GIBzfdzJKCWdmCGpHfbaORcBkA90WoBXn5WWIOhORUc2qD1NYR6yRuMfVxFFtYaB/RsVQgXI/eE39xplSey7KA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01 - SO 01 Přístavba výtahu'!C2" display="/" xr:uid="{00000000-0004-0000-0000-000000000000}"/>
    <hyperlink ref="A96" location="'02 - SO 02 Rekonstrukce v...'!C2" display="/" xr:uid="{00000000-0004-0000-0000-000001000000}"/>
    <hyperlink ref="A97" location="'101 - SO 101 Elektroinsta...'!C2" display="/" xr:uid="{00000000-0004-0000-0000-000002000000}"/>
    <hyperlink ref="A98" location="'901 - VON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86"/>
  <sheetViews>
    <sheetView showGridLines="0" topLeftCell="A158" workbookViewId="0">
      <selection activeCell="I181" sqref="I181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5" customHeight="1">
      <c r="B4" s="19"/>
      <c r="D4" s="20" t="s">
        <v>93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5" t="str">
        <f>'Rekapitulace stavby'!K6</f>
        <v>Přístavba výtahu k objektu úřadu městské části Praha 20, č.p. 647, Jívanská 10, k.ú. Horní Počernice, p.č. 1572/3,1573</v>
      </c>
      <c r="F7" s="226"/>
      <c r="G7" s="226"/>
      <c r="H7" s="226"/>
      <c r="L7" s="19"/>
    </row>
    <row r="8" spans="2:46" s="1" customFormat="1" ht="12" customHeight="1">
      <c r="B8" s="31"/>
      <c r="D8" s="26" t="s">
        <v>94</v>
      </c>
      <c r="L8" s="31"/>
    </row>
    <row r="9" spans="2:46" s="1" customFormat="1" ht="16.5" customHeight="1">
      <c r="B9" s="31"/>
      <c r="E9" s="187" t="s">
        <v>95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11. 7. 2025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ROUND(J135,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ROUND((SUM(BE135:BE385)),  2)</f>
        <v>0</v>
      </c>
      <c r="I33" s="91">
        <v>0.21</v>
      </c>
      <c r="J33" s="90">
        <f>ROUND(((SUM(BE135:BE385))*I33),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ROUND((SUM(BF135:BF385)),  2)</f>
        <v>0</v>
      </c>
      <c r="I34" s="91">
        <v>0.12</v>
      </c>
      <c r="J34" s="90">
        <f>ROUND(((SUM(BF135:BF385))*I34),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ROUND((SUM(BG135:BG385)),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ROUND((SUM(BH135:BH385)),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ROUND((SUM(BI135:BI385)),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5" t="str">
        <f>E7</f>
        <v>Přístavba výtahu k objektu úřadu městské části Praha 20, č.p. 647, Jívanská 10, k.ú. Horní Počernice, p.č. 1572/3,1573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94</v>
      </c>
      <c r="L86" s="31"/>
    </row>
    <row r="87" spans="2:47" s="1" customFormat="1" ht="16.5" customHeight="1">
      <c r="B87" s="31"/>
      <c r="E87" s="187" t="str">
        <f>E9</f>
        <v>01 - SO 01 Přístavba výtahu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11. 7. 2025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97</v>
      </c>
      <c r="D94" s="92"/>
      <c r="E94" s="92"/>
      <c r="F94" s="92"/>
      <c r="G94" s="92"/>
      <c r="H94" s="92"/>
      <c r="I94" s="92"/>
      <c r="J94" s="101" t="s">
        <v>98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99</v>
      </c>
      <c r="J96" s="65">
        <f>J135</f>
        <v>0</v>
      </c>
      <c r="L96" s="31"/>
      <c r="AU96" s="16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J136</f>
        <v>0</v>
      </c>
      <c r="L97" s="103"/>
    </row>
    <row r="98" spans="2:12" s="9" customFormat="1" ht="19.899999999999999" customHeight="1">
      <c r="B98" s="107"/>
      <c r="D98" s="108" t="s">
        <v>102</v>
      </c>
      <c r="E98" s="109"/>
      <c r="F98" s="109"/>
      <c r="G98" s="109"/>
      <c r="H98" s="109"/>
      <c r="I98" s="109"/>
      <c r="J98" s="110">
        <f>J137</f>
        <v>0</v>
      </c>
      <c r="L98" s="107"/>
    </row>
    <row r="99" spans="2:12" s="9" customFormat="1" ht="19.899999999999999" customHeight="1">
      <c r="B99" s="107"/>
      <c r="D99" s="108" t="s">
        <v>103</v>
      </c>
      <c r="E99" s="109"/>
      <c r="F99" s="109"/>
      <c r="G99" s="109"/>
      <c r="H99" s="109"/>
      <c r="I99" s="109"/>
      <c r="J99" s="110">
        <f>J186</f>
        <v>0</v>
      </c>
      <c r="L99" s="107"/>
    </row>
    <row r="100" spans="2:12" s="9" customFormat="1" ht="19.899999999999999" customHeight="1">
      <c r="B100" s="107"/>
      <c r="D100" s="108" t="s">
        <v>104</v>
      </c>
      <c r="E100" s="109"/>
      <c r="F100" s="109"/>
      <c r="G100" s="109"/>
      <c r="H100" s="109"/>
      <c r="I100" s="109"/>
      <c r="J100" s="110">
        <f>J242</f>
        <v>0</v>
      </c>
      <c r="L100" s="107"/>
    </row>
    <row r="101" spans="2:12" s="9" customFormat="1" ht="19.899999999999999" customHeight="1">
      <c r="B101" s="107"/>
      <c r="D101" s="108" t="s">
        <v>105</v>
      </c>
      <c r="E101" s="109"/>
      <c r="F101" s="109"/>
      <c r="G101" s="109"/>
      <c r="H101" s="109"/>
      <c r="I101" s="109"/>
      <c r="J101" s="110">
        <f>J246</f>
        <v>0</v>
      </c>
      <c r="L101" s="107"/>
    </row>
    <row r="102" spans="2:12" s="9" customFormat="1" ht="19.899999999999999" customHeight="1">
      <c r="B102" s="107"/>
      <c r="D102" s="108" t="s">
        <v>106</v>
      </c>
      <c r="E102" s="109"/>
      <c r="F102" s="109"/>
      <c r="G102" s="109"/>
      <c r="H102" s="109"/>
      <c r="I102" s="109"/>
      <c r="J102" s="110">
        <f>J262</f>
        <v>0</v>
      </c>
      <c r="L102" s="107"/>
    </row>
    <row r="103" spans="2:12" s="9" customFormat="1" ht="19.899999999999999" customHeight="1">
      <c r="B103" s="107"/>
      <c r="D103" s="108" t="s">
        <v>107</v>
      </c>
      <c r="E103" s="109"/>
      <c r="F103" s="109"/>
      <c r="G103" s="109"/>
      <c r="H103" s="109"/>
      <c r="I103" s="109"/>
      <c r="J103" s="110">
        <f>J287</f>
        <v>0</v>
      </c>
      <c r="L103" s="107"/>
    </row>
    <row r="104" spans="2:12" s="8" customFormat="1" ht="24.95" customHeight="1">
      <c r="B104" s="103"/>
      <c r="D104" s="104" t="s">
        <v>108</v>
      </c>
      <c r="E104" s="105"/>
      <c r="F104" s="105"/>
      <c r="G104" s="105"/>
      <c r="H104" s="105"/>
      <c r="I104" s="105"/>
      <c r="J104" s="106">
        <f>J293</f>
        <v>0</v>
      </c>
      <c r="L104" s="103"/>
    </row>
    <row r="105" spans="2:12" s="9" customFormat="1" ht="19.899999999999999" customHeight="1">
      <c r="B105" s="107"/>
      <c r="D105" s="108" t="s">
        <v>109</v>
      </c>
      <c r="E105" s="109"/>
      <c r="F105" s="109"/>
      <c r="G105" s="109"/>
      <c r="H105" s="109"/>
      <c r="I105" s="109"/>
      <c r="J105" s="110">
        <f>J294</f>
        <v>0</v>
      </c>
      <c r="L105" s="107"/>
    </row>
    <row r="106" spans="2:12" s="9" customFormat="1" ht="19.899999999999999" customHeight="1">
      <c r="B106" s="107"/>
      <c r="D106" s="108" t="s">
        <v>110</v>
      </c>
      <c r="E106" s="109"/>
      <c r="F106" s="109"/>
      <c r="G106" s="109"/>
      <c r="H106" s="109"/>
      <c r="I106" s="109"/>
      <c r="J106" s="110">
        <f>J307</f>
        <v>0</v>
      </c>
      <c r="L106" s="107"/>
    </row>
    <row r="107" spans="2:12" s="9" customFormat="1" ht="19.899999999999999" customHeight="1">
      <c r="B107" s="107"/>
      <c r="D107" s="108" t="s">
        <v>111</v>
      </c>
      <c r="E107" s="109"/>
      <c r="F107" s="109"/>
      <c r="G107" s="109"/>
      <c r="H107" s="109"/>
      <c r="I107" s="109"/>
      <c r="J107" s="110">
        <f>J325</f>
        <v>0</v>
      </c>
      <c r="L107" s="107"/>
    </row>
    <row r="108" spans="2:12" s="9" customFormat="1" ht="19.899999999999999" customHeight="1">
      <c r="B108" s="107"/>
      <c r="D108" s="108" t="s">
        <v>112</v>
      </c>
      <c r="E108" s="109"/>
      <c r="F108" s="109"/>
      <c r="G108" s="109"/>
      <c r="H108" s="109"/>
      <c r="I108" s="109"/>
      <c r="J108" s="110">
        <f>J333</f>
        <v>0</v>
      </c>
      <c r="L108" s="107"/>
    </row>
    <row r="109" spans="2:12" s="9" customFormat="1" ht="19.899999999999999" customHeight="1">
      <c r="B109" s="107"/>
      <c r="D109" s="108" t="s">
        <v>113</v>
      </c>
      <c r="E109" s="109"/>
      <c r="F109" s="109"/>
      <c r="G109" s="109"/>
      <c r="H109" s="109"/>
      <c r="I109" s="109"/>
      <c r="J109" s="110">
        <f>J339</f>
        <v>0</v>
      </c>
      <c r="L109" s="107"/>
    </row>
    <row r="110" spans="2:12" s="9" customFormat="1" ht="19.899999999999999" customHeight="1">
      <c r="B110" s="107"/>
      <c r="D110" s="108" t="s">
        <v>114</v>
      </c>
      <c r="E110" s="109"/>
      <c r="F110" s="109"/>
      <c r="G110" s="109"/>
      <c r="H110" s="109"/>
      <c r="I110" s="109"/>
      <c r="J110" s="110">
        <f>J345</f>
        <v>0</v>
      </c>
      <c r="L110" s="107"/>
    </row>
    <row r="111" spans="2:12" s="9" customFormat="1" ht="19.899999999999999" customHeight="1">
      <c r="B111" s="107"/>
      <c r="D111" s="108" t="s">
        <v>115</v>
      </c>
      <c r="E111" s="109"/>
      <c r="F111" s="109"/>
      <c r="G111" s="109"/>
      <c r="H111" s="109"/>
      <c r="I111" s="109"/>
      <c r="J111" s="110">
        <f>J355</f>
        <v>0</v>
      </c>
      <c r="L111" s="107"/>
    </row>
    <row r="112" spans="2:12" s="9" customFormat="1" ht="19.899999999999999" customHeight="1">
      <c r="B112" s="107"/>
      <c r="D112" s="108" t="s">
        <v>116</v>
      </c>
      <c r="E112" s="109"/>
      <c r="F112" s="109"/>
      <c r="G112" s="109"/>
      <c r="H112" s="109"/>
      <c r="I112" s="109"/>
      <c r="J112" s="110">
        <f>J361</f>
        <v>0</v>
      </c>
      <c r="L112" s="107"/>
    </row>
    <row r="113" spans="2:12" s="8" customFormat="1" ht="24.95" customHeight="1">
      <c r="B113" s="103"/>
      <c r="D113" s="104" t="s">
        <v>117</v>
      </c>
      <c r="E113" s="105"/>
      <c r="F113" s="105"/>
      <c r="G113" s="105"/>
      <c r="H113" s="105"/>
      <c r="I113" s="105"/>
      <c r="J113" s="106">
        <f>J369</f>
        <v>0</v>
      </c>
      <c r="L113" s="103"/>
    </row>
    <row r="114" spans="2:12" s="9" customFormat="1" ht="19.899999999999999" customHeight="1">
      <c r="B114" s="107"/>
      <c r="D114" s="108" t="s">
        <v>118</v>
      </c>
      <c r="E114" s="109"/>
      <c r="F114" s="109"/>
      <c r="G114" s="109"/>
      <c r="H114" s="109"/>
      <c r="I114" s="109"/>
      <c r="J114" s="110">
        <f>J370</f>
        <v>0</v>
      </c>
      <c r="L114" s="107"/>
    </row>
    <row r="115" spans="2:12" s="9" customFormat="1" ht="19.899999999999999" customHeight="1">
      <c r="B115" s="107"/>
      <c r="D115" s="108" t="s">
        <v>119</v>
      </c>
      <c r="E115" s="109"/>
      <c r="F115" s="109"/>
      <c r="G115" s="109"/>
      <c r="H115" s="109"/>
      <c r="I115" s="109"/>
      <c r="J115" s="110">
        <f>J381</f>
        <v>0</v>
      </c>
      <c r="L115" s="107"/>
    </row>
    <row r="116" spans="2:12" s="1" customFormat="1" ht="21.75" customHeight="1">
      <c r="B116" s="31"/>
      <c r="L116" s="31"/>
    </row>
    <row r="117" spans="2:12" s="1" customFormat="1" ht="6.95" customHeight="1"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31"/>
    </row>
    <row r="121" spans="2:12" s="1" customFormat="1" ht="6.95" customHeight="1">
      <c r="B121" s="45"/>
      <c r="C121" s="46"/>
      <c r="D121" s="46"/>
      <c r="E121" s="46"/>
      <c r="F121" s="46"/>
      <c r="G121" s="46"/>
      <c r="H121" s="46"/>
      <c r="I121" s="46"/>
      <c r="J121" s="46"/>
      <c r="K121" s="46"/>
      <c r="L121" s="31"/>
    </row>
    <row r="122" spans="2:12" s="1" customFormat="1" ht="24.95" customHeight="1">
      <c r="B122" s="31"/>
      <c r="C122" s="20" t="s">
        <v>120</v>
      </c>
      <c r="L122" s="31"/>
    </row>
    <row r="123" spans="2:12" s="1" customFormat="1" ht="6.95" customHeight="1">
      <c r="B123" s="31"/>
      <c r="L123" s="31"/>
    </row>
    <row r="124" spans="2:12" s="1" customFormat="1" ht="12" customHeight="1">
      <c r="B124" s="31"/>
      <c r="C124" s="26" t="s">
        <v>16</v>
      </c>
      <c r="L124" s="31"/>
    </row>
    <row r="125" spans="2:12" s="1" customFormat="1" ht="26.25" customHeight="1">
      <c r="B125" s="31"/>
      <c r="E125" s="225" t="str">
        <f>E7</f>
        <v>Přístavba výtahu k objektu úřadu městské části Praha 20, č.p. 647, Jívanská 10, k.ú. Horní Počernice, p.č. 1572/3,1573</v>
      </c>
      <c r="F125" s="226"/>
      <c r="G125" s="226"/>
      <c r="H125" s="226"/>
      <c r="L125" s="31"/>
    </row>
    <row r="126" spans="2:12" s="1" customFormat="1" ht="12" customHeight="1">
      <c r="B126" s="31"/>
      <c r="C126" s="26" t="s">
        <v>94</v>
      </c>
      <c r="L126" s="31"/>
    </row>
    <row r="127" spans="2:12" s="1" customFormat="1" ht="16.5" customHeight="1">
      <c r="B127" s="31"/>
      <c r="E127" s="187" t="str">
        <f>E9</f>
        <v>01 - SO 01 Přístavba výtahu</v>
      </c>
      <c r="F127" s="227"/>
      <c r="G127" s="227"/>
      <c r="H127" s="227"/>
      <c r="L127" s="31"/>
    </row>
    <row r="128" spans="2:12" s="1" customFormat="1" ht="6.95" customHeight="1">
      <c r="B128" s="31"/>
      <c r="L128" s="31"/>
    </row>
    <row r="129" spans="2:65" s="1" customFormat="1" ht="12" customHeight="1">
      <c r="B129" s="31"/>
      <c r="C129" s="26" t="s">
        <v>20</v>
      </c>
      <c r="F129" s="24" t="str">
        <f>F12</f>
        <v xml:space="preserve"> </v>
      </c>
      <c r="I129" s="26" t="s">
        <v>22</v>
      </c>
      <c r="J129" s="51" t="str">
        <f>IF(J12="","",J12)</f>
        <v>11. 7. 2025</v>
      </c>
      <c r="L129" s="31"/>
    </row>
    <row r="130" spans="2:65" s="1" customFormat="1" ht="6.95" customHeight="1">
      <c r="B130" s="31"/>
      <c r="L130" s="31"/>
    </row>
    <row r="131" spans="2:65" s="1" customFormat="1" ht="15.2" customHeight="1">
      <c r="B131" s="31"/>
      <c r="C131" s="26" t="s">
        <v>24</v>
      </c>
      <c r="F131" s="24" t="str">
        <f>E15</f>
        <v xml:space="preserve"> </v>
      </c>
      <c r="I131" s="26" t="s">
        <v>29</v>
      </c>
      <c r="J131" s="29" t="str">
        <f>E21</f>
        <v xml:space="preserve"> </v>
      </c>
      <c r="L131" s="31"/>
    </row>
    <row r="132" spans="2:65" s="1" customFormat="1" ht="15.2" customHeight="1">
      <c r="B132" s="31"/>
      <c r="C132" s="26" t="s">
        <v>27</v>
      </c>
      <c r="F132" s="24" t="str">
        <f>IF(E18="","",E18)</f>
        <v>Vyplň údaj</v>
      </c>
      <c r="I132" s="26" t="s">
        <v>31</v>
      </c>
      <c r="J132" s="29" t="str">
        <f>E24</f>
        <v xml:space="preserve"> </v>
      </c>
      <c r="L132" s="31"/>
    </row>
    <row r="133" spans="2:65" s="1" customFormat="1" ht="10.35" customHeight="1">
      <c r="B133" s="31"/>
      <c r="L133" s="31"/>
    </row>
    <row r="134" spans="2:65" s="10" customFormat="1" ht="29.25" customHeight="1">
      <c r="B134" s="111"/>
      <c r="C134" s="112" t="s">
        <v>121</v>
      </c>
      <c r="D134" s="113" t="s">
        <v>58</v>
      </c>
      <c r="E134" s="113" t="s">
        <v>54</v>
      </c>
      <c r="F134" s="113" t="s">
        <v>55</v>
      </c>
      <c r="G134" s="113" t="s">
        <v>122</v>
      </c>
      <c r="H134" s="113" t="s">
        <v>123</v>
      </c>
      <c r="I134" s="113" t="s">
        <v>124</v>
      </c>
      <c r="J134" s="114" t="s">
        <v>98</v>
      </c>
      <c r="K134" s="115" t="s">
        <v>125</v>
      </c>
      <c r="L134" s="111"/>
      <c r="M134" s="58" t="s">
        <v>1</v>
      </c>
      <c r="N134" s="59" t="s">
        <v>37</v>
      </c>
      <c r="O134" s="59" t="s">
        <v>126</v>
      </c>
      <c r="P134" s="59" t="s">
        <v>127</v>
      </c>
      <c r="Q134" s="59" t="s">
        <v>128</v>
      </c>
      <c r="R134" s="59" t="s">
        <v>129</v>
      </c>
      <c r="S134" s="59" t="s">
        <v>130</v>
      </c>
      <c r="T134" s="60" t="s">
        <v>131</v>
      </c>
    </row>
    <row r="135" spans="2:65" s="1" customFormat="1" ht="22.9" customHeight="1">
      <c r="B135" s="31"/>
      <c r="C135" s="63" t="s">
        <v>132</v>
      </c>
      <c r="J135" s="116">
        <f>BK135</f>
        <v>0</v>
      </c>
      <c r="L135" s="31"/>
      <c r="M135" s="61"/>
      <c r="N135" s="52"/>
      <c r="O135" s="52"/>
      <c r="P135" s="117">
        <f>P136+P293+P369</f>
        <v>0</v>
      </c>
      <c r="Q135" s="52"/>
      <c r="R135" s="117">
        <f>R136+R293+R369</f>
        <v>60.536553229999988</v>
      </c>
      <c r="S135" s="52"/>
      <c r="T135" s="118">
        <f>T136+T293+T369</f>
        <v>8.0482560000000003</v>
      </c>
      <c r="AT135" s="16" t="s">
        <v>72</v>
      </c>
      <c r="AU135" s="16" t="s">
        <v>100</v>
      </c>
      <c r="BK135" s="119">
        <f>BK136+BK293+BK369</f>
        <v>0</v>
      </c>
    </row>
    <row r="136" spans="2:65" s="11" customFormat="1" ht="25.9" customHeight="1">
      <c r="B136" s="120"/>
      <c r="D136" s="121" t="s">
        <v>72</v>
      </c>
      <c r="E136" s="122" t="s">
        <v>133</v>
      </c>
      <c r="F136" s="122" t="s">
        <v>134</v>
      </c>
      <c r="I136" s="123"/>
      <c r="J136" s="124">
        <f>BK136</f>
        <v>0</v>
      </c>
      <c r="L136" s="120"/>
      <c r="M136" s="125"/>
      <c r="P136" s="126">
        <f>P137+P186+P242+P246+P262+P287</f>
        <v>0</v>
      </c>
      <c r="R136" s="126">
        <f>R137+R186+R242+R246+R262+R287</f>
        <v>59.808150949999991</v>
      </c>
      <c r="T136" s="127">
        <f>T137+T186+T242+T246+T262+T287</f>
        <v>7.728396</v>
      </c>
      <c r="AR136" s="121" t="s">
        <v>81</v>
      </c>
      <c r="AT136" s="128" t="s">
        <v>72</v>
      </c>
      <c r="AU136" s="128" t="s">
        <v>73</v>
      </c>
      <c r="AY136" s="121" t="s">
        <v>135</v>
      </c>
      <c r="BK136" s="129">
        <f>BK137+BK186+BK242+BK246+BK262+BK287</f>
        <v>0</v>
      </c>
    </row>
    <row r="137" spans="2:65" s="11" customFormat="1" ht="22.9" customHeight="1">
      <c r="B137" s="120"/>
      <c r="D137" s="121" t="s">
        <v>72</v>
      </c>
      <c r="E137" s="130" t="s">
        <v>81</v>
      </c>
      <c r="F137" s="130" t="s">
        <v>136</v>
      </c>
      <c r="I137" s="123"/>
      <c r="J137" s="131">
        <f>BK137</f>
        <v>0</v>
      </c>
      <c r="L137" s="120"/>
      <c r="M137" s="125"/>
      <c r="P137" s="126">
        <f>SUM(P138:P185)</f>
        <v>0</v>
      </c>
      <c r="R137" s="126">
        <f>SUM(R138:R185)</f>
        <v>2.3999999999999998E-3</v>
      </c>
      <c r="T137" s="127">
        <f>SUM(T138:T185)</f>
        <v>0</v>
      </c>
      <c r="AR137" s="121" t="s">
        <v>81</v>
      </c>
      <c r="AT137" s="128" t="s">
        <v>72</v>
      </c>
      <c r="AU137" s="128" t="s">
        <v>81</v>
      </c>
      <c r="AY137" s="121" t="s">
        <v>135</v>
      </c>
      <c r="BK137" s="129">
        <f>SUM(BK138:BK185)</f>
        <v>0</v>
      </c>
    </row>
    <row r="138" spans="2:65" s="1" customFormat="1" ht="24.2" customHeight="1">
      <c r="B138" s="31"/>
      <c r="C138" s="132" t="s">
        <v>81</v>
      </c>
      <c r="D138" s="132" t="s">
        <v>137</v>
      </c>
      <c r="E138" s="133" t="s">
        <v>138</v>
      </c>
      <c r="F138" s="134" t="s">
        <v>139</v>
      </c>
      <c r="G138" s="135" t="s">
        <v>140</v>
      </c>
      <c r="H138" s="136">
        <v>120</v>
      </c>
      <c r="I138" s="137"/>
      <c r="J138" s="138">
        <f>ROUND(I138*H138,2)</f>
        <v>0</v>
      </c>
      <c r="K138" s="139"/>
      <c r="L138" s="31"/>
      <c r="M138" s="140" t="s">
        <v>1</v>
      </c>
      <c r="N138" s="141" t="s">
        <v>38</v>
      </c>
      <c r="P138" s="142">
        <f>O138*H138</f>
        <v>0</v>
      </c>
      <c r="Q138" s="142">
        <v>0</v>
      </c>
      <c r="R138" s="142">
        <f>Q138*H138</f>
        <v>0</v>
      </c>
      <c r="S138" s="142">
        <v>0</v>
      </c>
      <c r="T138" s="143">
        <f>S138*H138</f>
        <v>0</v>
      </c>
      <c r="AR138" s="144" t="s">
        <v>141</v>
      </c>
      <c r="AT138" s="144" t="s">
        <v>137</v>
      </c>
      <c r="AU138" s="144" t="s">
        <v>83</v>
      </c>
      <c r="AY138" s="16" t="s">
        <v>135</v>
      </c>
      <c r="BE138" s="145">
        <f>IF(N138="základní",J138,0)</f>
        <v>0</v>
      </c>
      <c r="BF138" s="145">
        <f>IF(N138="snížená",J138,0)</f>
        <v>0</v>
      </c>
      <c r="BG138" s="145">
        <f>IF(N138="zákl. přenesená",J138,0)</f>
        <v>0</v>
      </c>
      <c r="BH138" s="145">
        <f>IF(N138="sníž. přenesená",J138,0)</f>
        <v>0</v>
      </c>
      <c r="BI138" s="145">
        <f>IF(N138="nulová",J138,0)</f>
        <v>0</v>
      </c>
      <c r="BJ138" s="16" t="s">
        <v>81</v>
      </c>
      <c r="BK138" s="145">
        <f>ROUND(I138*H138,2)</f>
        <v>0</v>
      </c>
      <c r="BL138" s="16" t="s">
        <v>141</v>
      </c>
      <c r="BM138" s="144" t="s">
        <v>142</v>
      </c>
    </row>
    <row r="139" spans="2:65" s="12" customFormat="1" ht="11.25">
      <c r="B139" s="146"/>
      <c r="D139" s="147" t="s">
        <v>143</v>
      </c>
      <c r="E139" s="148" t="s">
        <v>1</v>
      </c>
      <c r="F139" s="149" t="s">
        <v>144</v>
      </c>
      <c r="H139" s="150">
        <v>90</v>
      </c>
      <c r="I139" s="151"/>
      <c r="L139" s="146"/>
      <c r="M139" s="152"/>
      <c r="T139" s="153"/>
      <c r="AT139" s="148" t="s">
        <v>143</v>
      </c>
      <c r="AU139" s="148" t="s">
        <v>83</v>
      </c>
      <c r="AV139" s="12" t="s">
        <v>83</v>
      </c>
      <c r="AW139" s="12" t="s">
        <v>30</v>
      </c>
      <c r="AX139" s="12" t="s">
        <v>73</v>
      </c>
      <c r="AY139" s="148" t="s">
        <v>135</v>
      </c>
    </row>
    <row r="140" spans="2:65" s="12" customFormat="1" ht="11.25">
      <c r="B140" s="146"/>
      <c r="D140" s="147" t="s">
        <v>143</v>
      </c>
      <c r="E140" s="148" t="s">
        <v>1</v>
      </c>
      <c r="F140" s="149" t="s">
        <v>145</v>
      </c>
      <c r="H140" s="150">
        <v>30</v>
      </c>
      <c r="I140" s="151"/>
      <c r="L140" s="146"/>
      <c r="M140" s="152"/>
      <c r="T140" s="153"/>
      <c r="AT140" s="148" t="s">
        <v>143</v>
      </c>
      <c r="AU140" s="148" t="s">
        <v>83</v>
      </c>
      <c r="AV140" s="12" t="s">
        <v>83</v>
      </c>
      <c r="AW140" s="12" t="s">
        <v>30</v>
      </c>
      <c r="AX140" s="12" t="s">
        <v>73</v>
      </c>
      <c r="AY140" s="148" t="s">
        <v>135</v>
      </c>
    </row>
    <row r="141" spans="2:65" s="13" customFormat="1" ht="11.25">
      <c r="B141" s="154"/>
      <c r="D141" s="147" t="s">
        <v>143</v>
      </c>
      <c r="E141" s="155" t="s">
        <v>1</v>
      </c>
      <c r="F141" s="156" t="s">
        <v>146</v>
      </c>
      <c r="H141" s="157">
        <v>120</v>
      </c>
      <c r="I141" s="158"/>
      <c r="L141" s="154"/>
      <c r="M141" s="159"/>
      <c r="T141" s="160"/>
      <c r="AT141" s="155" t="s">
        <v>143</v>
      </c>
      <c r="AU141" s="155" t="s">
        <v>83</v>
      </c>
      <c r="AV141" s="13" t="s">
        <v>141</v>
      </c>
      <c r="AW141" s="13" t="s">
        <v>30</v>
      </c>
      <c r="AX141" s="13" t="s">
        <v>81</v>
      </c>
      <c r="AY141" s="155" t="s">
        <v>135</v>
      </c>
    </row>
    <row r="142" spans="2:65" s="1" customFormat="1" ht="33" customHeight="1">
      <c r="B142" s="31"/>
      <c r="C142" s="132" t="s">
        <v>83</v>
      </c>
      <c r="D142" s="132" t="s">
        <v>137</v>
      </c>
      <c r="E142" s="133" t="s">
        <v>147</v>
      </c>
      <c r="F142" s="134" t="s">
        <v>148</v>
      </c>
      <c r="G142" s="135" t="s">
        <v>149</v>
      </c>
      <c r="H142" s="136">
        <v>89.855999999999995</v>
      </c>
      <c r="I142" s="137"/>
      <c r="J142" s="138">
        <f>ROUND(I142*H142,2)</f>
        <v>0</v>
      </c>
      <c r="K142" s="139"/>
      <c r="L142" s="31"/>
      <c r="M142" s="140" t="s">
        <v>1</v>
      </c>
      <c r="N142" s="141" t="s">
        <v>38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141</v>
      </c>
      <c r="AT142" s="144" t="s">
        <v>137</v>
      </c>
      <c r="AU142" s="144" t="s">
        <v>83</v>
      </c>
      <c r="AY142" s="16" t="s">
        <v>135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6" t="s">
        <v>81</v>
      </c>
      <c r="BK142" s="145">
        <f>ROUND(I142*H142,2)</f>
        <v>0</v>
      </c>
      <c r="BL142" s="16" t="s">
        <v>141</v>
      </c>
      <c r="BM142" s="144" t="s">
        <v>150</v>
      </c>
    </row>
    <row r="143" spans="2:65" s="12" customFormat="1" ht="11.25">
      <c r="B143" s="146"/>
      <c r="D143" s="147" t="s">
        <v>143</v>
      </c>
      <c r="E143" s="148" t="s">
        <v>1</v>
      </c>
      <c r="F143" s="149" t="s">
        <v>151</v>
      </c>
      <c r="H143" s="150">
        <v>89.855999999999995</v>
      </c>
      <c r="I143" s="151"/>
      <c r="L143" s="146"/>
      <c r="M143" s="152"/>
      <c r="T143" s="153"/>
      <c r="AT143" s="148" t="s">
        <v>143</v>
      </c>
      <c r="AU143" s="148" t="s">
        <v>83</v>
      </c>
      <c r="AV143" s="12" t="s">
        <v>83</v>
      </c>
      <c r="AW143" s="12" t="s">
        <v>30</v>
      </c>
      <c r="AX143" s="12" t="s">
        <v>73</v>
      </c>
      <c r="AY143" s="148" t="s">
        <v>135</v>
      </c>
    </row>
    <row r="144" spans="2:65" s="13" customFormat="1" ht="11.25">
      <c r="B144" s="154"/>
      <c r="D144" s="147" t="s">
        <v>143</v>
      </c>
      <c r="E144" s="155" t="s">
        <v>1</v>
      </c>
      <c r="F144" s="156" t="s">
        <v>146</v>
      </c>
      <c r="H144" s="157">
        <v>89.855999999999995</v>
      </c>
      <c r="I144" s="158"/>
      <c r="L144" s="154"/>
      <c r="M144" s="159"/>
      <c r="T144" s="160"/>
      <c r="AT144" s="155" t="s">
        <v>143</v>
      </c>
      <c r="AU144" s="155" t="s">
        <v>83</v>
      </c>
      <c r="AV144" s="13" t="s">
        <v>141</v>
      </c>
      <c r="AW144" s="13" t="s">
        <v>30</v>
      </c>
      <c r="AX144" s="13" t="s">
        <v>81</v>
      </c>
      <c r="AY144" s="155" t="s">
        <v>135</v>
      </c>
    </row>
    <row r="145" spans="2:65" s="1" customFormat="1" ht="24.2" customHeight="1">
      <c r="B145" s="31"/>
      <c r="C145" s="132" t="s">
        <v>152</v>
      </c>
      <c r="D145" s="132" t="s">
        <v>137</v>
      </c>
      <c r="E145" s="133" t="s">
        <v>153</v>
      </c>
      <c r="F145" s="134" t="s">
        <v>154</v>
      </c>
      <c r="G145" s="135" t="s">
        <v>149</v>
      </c>
      <c r="H145" s="136">
        <v>3</v>
      </c>
      <c r="I145" s="137"/>
      <c r="J145" s="138">
        <f>ROUND(I145*H145,2)</f>
        <v>0</v>
      </c>
      <c r="K145" s="139"/>
      <c r="L145" s="31"/>
      <c r="M145" s="140" t="s">
        <v>1</v>
      </c>
      <c r="N145" s="141" t="s">
        <v>38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141</v>
      </c>
      <c r="AT145" s="144" t="s">
        <v>137</v>
      </c>
      <c r="AU145" s="144" t="s">
        <v>83</v>
      </c>
      <c r="AY145" s="16" t="s">
        <v>135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6" t="s">
        <v>81</v>
      </c>
      <c r="BK145" s="145">
        <f>ROUND(I145*H145,2)</f>
        <v>0</v>
      </c>
      <c r="BL145" s="16" t="s">
        <v>141</v>
      </c>
      <c r="BM145" s="144" t="s">
        <v>155</v>
      </c>
    </row>
    <row r="146" spans="2:65" s="12" customFormat="1" ht="11.25">
      <c r="B146" s="146"/>
      <c r="D146" s="147" t="s">
        <v>143</v>
      </c>
      <c r="E146" s="148" t="s">
        <v>1</v>
      </c>
      <c r="F146" s="149" t="s">
        <v>156</v>
      </c>
      <c r="H146" s="150">
        <v>3</v>
      </c>
      <c r="I146" s="151"/>
      <c r="L146" s="146"/>
      <c r="M146" s="152"/>
      <c r="T146" s="153"/>
      <c r="AT146" s="148" t="s">
        <v>143</v>
      </c>
      <c r="AU146" s="148" t="s">
        <v>83</v>
      </c>
      <c r="AV146" s="12" t="s">
        <v>83</v>
      </c>
      <c r="AW146" s="12" t="s">
        <v>30</v>
      </c>
      <c r="AX146" s="12" t="s">
        <v>73</v>
      </c>
      <c r="AY146" s="148" t="s">
        <v>135</v>
      </c>
    </row>
    <row r="147" spans="2:65" s="13" customFormat="1" ht="11.25">
      <c r="B147" s="154"/>
      <c r="D147" s="147" t="s">
        <v>143</v>
      </c>
      <c r="E147" s="155" t="s">
        <v>1</v>
      </c>
      <c r="F147" s="156" t="s">
        <v>146</v>
      </c>
      <c r="H147" s="157">
        <v>3</v>
      </c>
      <c r="I147" s="158"/>
      <c r="L147" s="154"/>
      <c r="M147" s="159"/>
      <c r="T147" s="160"/>
      <c r="AT147" s="155" t="s">
        <v>143</v>
      </c>
      <c r="AU147" s="155" t="s">
        <v>83</v>
      </c>
      <c r="AV147" s="13" t="s">
        <v>141</v>
      </c>
      <c r="AW147" s="13" t="s">
        <v>30</v>
      </c>
      <c r="AX147" s="13" t="s">
        <v>81</v>
      </c>
      <c r="AY147" s="155" t="s">
        <v>135</v>
      </c>
    </row>
    <row r="148" spans="2:65" s="1" customFormat="1" ht="37.9" customHeight="1">
      <c r="B148" s="31"/>
      <c r="C148" s="132" t="s">
        <v>141</v>
      </c>
      <c r="D148" s="132" t="s">
        <v>137</v>
      </c>
      <c r="E148" s="133" t="s">
        <v>157</v>
      </c>
      <c r="F148" s="134" t="s">
        <v>158</v>
      </c>
      <c r="G148" s="135" t="s">
        <v>149</v>
      </c>
      <c r="H148" s="136">
        <v>170.804</v>
      </c>
      <c r="I148" s="137"/>
      <c r="J148" s="138">
        <f>ROUND(I148*H148,2)</f>
        <v>0</v>
      </c>
      <c r="K148" s="139"/>
      <c r="L148" s="31"/>
      <c r="M148" s="140" t="s">
        <v>1</v>
      </c>
      <c r="N148" s="141" t="s">
        <v>38</v>
      </c>
      <c r="P148" s="142">
        <f>O148*H148</f>
        <v>0</v>
      </c>
      <c r="Q148" s="142">
        <v>0</v>
      </c>
      <c r="R148" s="142">
        <f>Q148*H148</f>
        <v>0</v>
      </c>
      <c r="S148" s="142">
        <v>0</v>
      </c>
      <c r="T148" s="143">
        <f>S148*H148</f>
        <v>0</v>
      </c>
      <c r="AR148" s="144" t="s">
        <v>141</v>
      </c>
      <c r="AT148" s="144" t="s">
        <v>137</v>
      </c>
      <c r="AU148" s="144" t="s">
        <v>83</v>
      </c>
      <c r="AY148" s="16" t="s">
        <v>135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6" t="s">
        <v>81</v>
      </c>
      <c r="BK148" s="145">
        <f>ROUND(I148*H148,2)</f>
        <v>0</v>
      </c>
      <c r="BL148" s="16" t="s">
        <v>141</v>
      </c>
      <c r="BM148" s="144" t="s">
        <v>159</v>
      </c>
    </row>
    <row r="149" spans="2:65" s="12" customFormat="1" ht="11.25">
      <c r="B149" s="146"/>
      <c r="D149" s="147" t="s">
        <v>143</v>
      </c>
      <c r="E149" s="148" t="s">
        <v>1</v>
      </c>
      <c r="F149" s="149" t="s">
        <v>160</v>
      </c>
      <c r="H149" s="150">
        <v>134.804</v>
      </c>
      <c r="I149" s="151"/>
      <c r="L149" s="146"/>
      <c r="M149" s="152"/>
      <c r="T149" s="153"/>
      <c r="AT149" s="148" t="s">
        <v>143</v>
      </c>
      <c r="AU149" s="148" t="s">
        <v>83</v>
      </c>
      <c r="AV149" s="12" t="s">
        <v>83</v>
      </c>
      <c r="AW149" s="12" t="s">
        <v>30</v>
      </c>
      <c r="AX149" s="12" t="s">
        <v>73</v>
      </c>
      <c r="AY149" s="148" t="s">
        <v>135</v>
      </c>
    </row>
    <row r="150" spans="2:65" s="12" customFormat="1" ht="11.25">
      <c r="B150" s="146"/>
      <c r="D150" s="147" t="s">
        <v>143</v>
      </c>
      <c r="E150" s="148" t="s">
        <v>1</v>
      </c>
      <c r="F150" s="149" t="s">
        <v>161</v>
      </c>
      <c r="H150" s="150">
        <v>36</v>
      </c>
      <c r="I150" s="151"/>
      <c r="L150" s="146"/>
      <c r="M150" s="152"/>
      <c r="T150" s="153"/>
      <c r="AT150" s="148" t="s">
        <v>143</v>
      </c>
      <c r="AU150" s="148" t="s">
        <v>83</v>
      </c>
      <c r="AV150" s="12" t="s">
        <v>83</v>
      </c>
      <c r="AW150" s="12" t="s">
        <v>30</v>
      </c>
      <c r="AX150" s="12" t="s">
        <v>73</v>
      </c>
      <c r="AY150" s="148" t="s">
        <v>135</v>
      </c>
    </row>
    <row r="151" spans="2:65" s="13" customFormat="1" ht="11.25">
      <c r="B151" s="154"/>
      <c r="D151" s="147" t="s">
        <v>143</v>
      </c>
      <c r="E151" s="155" t="s">
        <v>1</v>
      </c>
      <c r="F151" s="156" t="s">
        <v>146</v>
      </c>
      <c r="H151" s="157">
        <v>170.804</v>
      </c>
      <c r="I151" s="158"/>
      <c r="L151" s="154"/>
      <c r="M151" s="159"/>
      <c r="T151" s="160"/>
      <c r="AT151" s="155" t="s">
        <v>143</v>
      </c>
      <c r="AU151" s="155" t="s">
        <v>83</v>
      </c>
      <c r="AV151" s="13" t="s">
        <v>141</v>
      </c>
      <c r="AW151" s="13" t="s">
        <v>30</v>
      </c>
      <c r="AX151" s="13" t="s">
        <v>81</v>
      </c>
      <c r="AY151" s="155" t="s">
        <v>135</v>
      </c>
    </row>
    <row r="152" spans="2:65" s="1" customFormat="1" ht="37.9" customHeight="1">
      <c r="B152" s="31"/>
      <c r="C152" s="132" t="s">
        <v>162</v>
      </c>
      <c r="D152" s="132" t="s">
        <v>137</v>
      </c>
      <c r="E152" s="133" t="s">
        <v>163</v>
      </c>
      <c r="F152" s="134" t="s">
        <v>164</v>
      </c>
      <c r="G152" s="135" t="s">
        <v>149</v>
      </c>
      <c r="H152" s="136">
        <v>25.454000000000001</v>
      </c>
      <c r="I152" s="137"/>
      <c r="J152" s="138">
        <f>ROUND(I152*H152,2)</f>
        <v>0</v>
      </c>
      <c r="K152" s="139"/>
      <c r="L152" s="31"/>
      <c r="M152" s="140" t="s">
        <v>1</v>
      </c>
      <c r="N152" s="141" t="s">
        <v>38</v>
      </c>
      <c r="P152" s="142">
        <f>O152*H152</f>
        <v>0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141</v>
      </c>
      <c r="AT152" s="144" t="s">
        <v>137</v>
      </c>
      <c r="AU152" s="144" t="s">
        <v>83</v>
      </c>
      <c r="AY152" s="16" t="s">
        <v>135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6" t="s">
        <v>81</v>
      </c>
      <c r="BK152" s="145">
        <f>ROUND(I152*H152,2)</f>
        <v>0</v>
      </c>
      <c r="BL152" s="16" t="s">
        <v>141</v>
      </c>
      <c r="BM152" s="144" t="s">
        <v>165</v>
      </c>
    </row>
    <row r="153" spans="2:65" s="12" customFormat="1" ht="11.25">
      <c r="B153" s="146"/>
      <c r="D153" s="147" t="s">
        <v>143</v>
      </c>
      <c r="E153" s="148" t="s">
        <v>1</v>
      </c>
      <c r="F153" s="149" t="s">
        <v>166</v>
      </c>
      <c r="H153" s="150">
        <v>25.454000000000001</v>
      </c>
      <c r="I153" s="151"/>
      <c r="L153" s="146"/>
      <c r="M153" s="152"/>
      <c r="T153" s="153"/>
      <c r="AT153" s="148" t="s">
        <v>143</v>
      </c>
      <c r="AU153" s="148" t="s">
        <v>83</v>
      </c>
      <c r="AV153" s="12" t="s">
        <v>83</v>
      </c>
      <c r="AW153" s="12" t="s">
        <v>30</v>
      </c>
      <c r="AX153" s="12" t="s">
        <v>73</v>
      </c>
      <c r="AY153" s="148" t="s">
        <v>135</v>
      </c>
    </row>
    <row r="154" spans="2:65" s="13" customFormat="1" ht="11.25">
      <c r="B154" s="154"/>
      <c r="D154" s="147" t="s">
        <v>143</v>
      </c>
      <c r="E154" s="155" t="s">
        <v>1</v>
      </c>
      <c r="F154" s="156" t="s">
        <v>146</v>
      </c>
      <c r="H154" s="157">
        <v>25.454000000000001</v>
      </c>
      <c r="I154" s="158"/>
      <c r="L154" s="154"/>
      <c r="M154" s="159"/>
      <c r="T154" s="160"/>
      <c r="AT154" s="155" t="s">
        <v>143</v>
      </c>
      <c r="AU154" s="155" t="s">
        <v>83</v>
      </c>
      <c r="AV154" s="13" t="s">
        <v>141</v>
      </c>
      <c r="AW154" s="13" t="s">
        <v>30</v>
      </c>
      <c r="AX154" s="13" t="s">
        <v>81</v>
      </c>
      <c r="AY154" s="155" t="s">
        <v>135</v>
      </c>
    </row>
    <row r="155" spans="2:65" s="1" customFormat="1" ht="24.2" customHeight="1">
      <c r="B155" s="31"/>
      <c r="C155" s="132" t="s">
        <v>167</v>
      </c>
      <c r="D155" s="132" t="s">
        <v>137</v>
      </c>
      <c r="E155" s="133" t="s">
        <v>168</v>
      </c>
      <c r="F155" s="134" t="s">
        <v>169</v>
      </c>
      <c r="G155" s="135" t="s">
        <v>149</v>
      </c>
      <c r="H155" s="136">
        <v>85.402000000000001</v>
      </c>
      <c r="I155" s="137"/>
      <c r="J155" s="138">
        <f>ROUND(I155*H155,2)</f>
        <v>0</v>
      </c>
      <c r="K155" s="139"/>
      <c r="L155" s="31"/>
      <c r="M155" s="140" t="s">
        <v>1</v>
      </c>
      <c r="N155" s="141" t="s">
        <v>38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141</v>
      </c>
      <c r="AT155" s="144" t="s">
        <v>137</v>
      </c>
      <c r="AU155" s="144" t="s">
        <v>83</v>
      </c>
      <c r="AY155" s="16" t="s">
        <v>135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6" t="s">
        <v>81</v>
      </c>
      <c r="BK155" s="145">
        <f>ROUND(I155*H155,2)</f>
        <v>0</v>
      </c>
      <c r="BL155" s="16" t="s">
        <v>141</v>
      </c>
      <c r="BM155" s="144" t="s">
        <v>170</v>
      </c>
    </row>
    <row r="156" spans="2:65" s="12" customFormat="1" ht="11.25">
      <c r="B156" s="146"/>
      <c r="D156" s="147" t="s">
        <v>143</v>
      </c>
      <c r="E156" s="148" t="s">
        <v>1</v>
      </c>
      <c r="F156" s="149" t="s">
        <v>171</v>
      </c>
      <c r="H156" s="150">
        <v>67.402000000000001</v>
      </c>
      <c r="I156" s="151"/>
      <c r="L156" s="146"/>
      <c r="M156" s="152"/>
      <c r="T156" s="153"/>
      <c r="AT156" s="148" t="s">
        <v>143</v>
      </c>
      <c r="AU156" s="148" t="s">
        <v>83</v>
      </c>
      <c r="AV156" s="12" t="s">
        <v>83</v>
      </c>
      <c r="AW156" s="12" t="s">
        <v>30</v>
      </c>
      <c r="AX156" s="12" t="s">
        <v>73</v>
      </c>
      <c r="AY156" s="148" t="s">
        <v>135</v>
      </c>
    </row>
    <row r="157" spans="2:65" s="12" customFormat="1" ht="11.25">
      <c r="B157" s="146"/>
      <c r="D157" s="147" t="s">
        <v>143</v>
      </c>
      <c r="E157" s="148" t="s">
        <v>1</v>
      </c>
      <c r="F157" s="149" t="s">
        <v>172</v>
      </c>
      <c r="H157" s="150">
        <v>18</v>
      </c>
      <c r="I157" s="151"/>
      <c r="L157" s="146"/>
      <c r="M157" s="152"/>
      <c r="T157" s="153"/>
      <c r="AT157" s="148" t="s">
        <v>143</v>
      </c>
      <c r="AU157" s="148" t="s">
        <v>83</v>
      </c>
      <c r="AV157" s="12" t="s">
        <v>83</v>
      </c>
      <c r="AW157" s="12" t="s">
        <v>30</v>
      </c>
      <c r="AX157" s="12" t="s">
        <v>73</v>
      </c>
      <c r="AY157" s="148" t="s">
        <v>135</v>
      </c>
    </row>
    <row r="158" spans="2:65" s="13" customFormat="1" ht="11.25">
      <c r="B158" s="154"/>
      <c r="D158" s="147" t="s">
        <v>143</v>
      </c>
      <c r="E158" s="155" t="s">
        <v>1</v>
      </c>
      <c r="F158" s="156" t="s">
        <v>146</v>
      </c>
      <c r="H158" s="157">
        <v>85.402000000000001</v>
      </c>
      <c r="I158" s="158"/>
      <c r="L158" s="154"/>
      <c r="M158" s="159"/>
      <c r="T158" s="160"/>
      <c r="AT158" s="155" t="s">
        <v>143</v>
      </c>
      <c r="AU158" s="155" t="s">
        <v>83</v>
      </c>
      <c r="AV158" s="13" t="s">
        <v>141</v>
      </c>
      <c r="AW158" s="13" t="s">
        <v>30</v>
      </c>
      <c r="AX158" s="13" t="s">
        <v>81</v>
      </c>
      <c r="AY158" s="155" t="s">
        <v>135</v>
      </c>
    </row>
    <row r="159" spans="2:65" s="1" customFormat="1" ht="33" customHeight="1">
      <c r="B159" s="31"/>
      <c r="C159" s="132" t="s">
        <v>173</v>
      </c>
      <c r="D159" s="132" t="s">
        <v>137</v>
      </c>
      <c r="E159" s="133" t="s">
        <v>174</v>
      </c>
      <c r="F159" s="134" t="s">
        <v>175</v>
      </c>
      <c r="G159" s="135" t="s">
        <v>176</v>
      </c>
      <c r="H159" s="136">
        <v>45.817</v>
      </c>
      <c r="I159" s="137"/>
      <c r="J159" s="138">
        <f>ROUND(I159*H159,2)</f>
        <v>0</v>
      </c>
      <c r="K159" s="139"/>
      <c r="L159" s="31"/>
      <c r="M159" s="140" t="s">
        <v>1</v>
      </c>
      <c r="N159" s="141" t="s">
        <v>38</v>
      </c>
      <c r="P159" s="142">
        <f>O159*H159</f>
        <v>0</v>
      </c>
      <c r="Q159" s="142">
        <v>0</v>
      </c>
      <c r="R159" s="142">
        <f>Q159*H159</f>
        <v>0</v>
      </c>
      <c r="S159" s="142">
        <v>0</v>
      </c>
      <c r="T159" s="143">
        <f>S159*H159</f>
        <v>0</v>
      </c>
      <c r="AR159" s="144" t="s">
        <v>141</v>
      </c>
      <c r="AT159" s="144" t="s">
        <v>137</v>
      </c>
      <c r="AU159" s="144" t="s">
        <v>83</v>
      </c>
      <c r="AY159" s="16" t="s">
        <v>135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6" t="s">
        <v>81</v>
      </c>
      <c r="BK159" s="145">
        <f>ROUND(I159*H159,2)</f>
        <v>0</v>
      </c>
      <c r="BL159" s="16" t="s">
        <v>141</v>
      </c>
      <c r="BM159" s="144" t="s">
        <v>177</v>
      </c>
    </row>
    <row r="160" spans="2:65" s="12" customFormat="1" ht="11.25">
      <c r="B160" s="146"/>
      <c r="D160" s="147" t="s">
        <v>143</v>
      </c>
      <c r="E160" s="148" t="s">
        <v>1</v>
      </c>
      <c r="F160" s="149" t="s">
        <v>178</v>
      </c>
      <c r="H160" s="150">
        <v>45.817</v>
      </c>
      <c r="I160" s="151"/>
      <c r="L160" s="146"/>
      <c r="M160" s="152"/>
      <c r="T160" s="153"/>
      <c r="AT160" s="148" t="s">
        <v>143</v>
      </c>
      <c r="AU160" s="148" t="s">
        <v>83</v>
      </c>
      <c r="AV160" s="12" t="s">
        <v>83</v>
      </c>
      <c r="AW160" s="12" t="s">
        <v>30</v>
      </c>
      <c r="AX160" s="12" t="s">
        <v>73</v>
      </c>
      <c r="AY160" s="148" t="s">
        <v>135</v>
      </c>
    </row>
    <row r="161" spans="2:65" s="13" customFormat="1" ht="11.25">
      <c r="B161" s="154"/>
      <c r="D161" s="147" t="s">
        <v>143</v>
      </c>
      <c r="E161" s="155" t="s">
        <v>1</v>
      </c>
      <c r="F161" s="156" t="s">
        <v>146</v>
      </c>
      <c r="H161" s="157">
        <v>45.817</v>
      </c>
      <c r="I161" s="158"/>
      <c r="L161" s="154"/>
      <c r="M161" s="159"/>
      <c r="T161" s="160"/>
      <c r="AT161" s="155" t="s">
        <v>143</v>
      </c>
      <c r="AU161" s="155" t="s">
        <v>83</v>
      </c>
      <c r="AV161" s="13" t="s">
        <v>141</v>
      </c>
      <c r="AW161" s="13" t="s">
        <v>30</v>
      </c>
      <c r="AX161" s="13" t="s">
        <v>81</v>
      </c>
      <c r="AY161" s="155" t="s">
        <v>135</v>
      </c>
    </row>
    <row r="162" spans="2:65" s="1" customFormat="1" ht="16.5" customHeight="1">
      <c r="B162" s="31"/>
      <c r="C162" s="132" t="s">
        <v>179</v>
      </c>
      <c r="D162" s="132" t="s">
        <v>137</v>
      </c>
      <c r="E162" s="133" t="s">
        <v>180</v>
      </c>
      <c r="F162" s="134" t="s">
        <v>181</v>
      </c>
      <c r="G162" s="135" t="s">
        <v>149</v>
      </c>
      <c r="H162" s="136">
        <v>85.402000000000001</v>
      </c>
      <c r="I162" s="137"/>
      <c r="J162" s="138">
        <f>ROUND(I162*H162,2)</f>
        <v>0</v>
      </c>
      <c r="K162" s="139"/>
      <c r="L162" s="31"/>
      <c r="M162" s="140" t="s">
        <v>1</v>
      </c>
      <c r="N162" s="141" t="s">
        <v>38</v>
      </c>
      <c r="P162" s="142">
        <f>O162*H162</f>
        <v>0</v>
      </c>
      <c r="Q162" s="142">
        <v>0</v>
      </c>
      <c r="R162" s="142">
        <f>Q162*H162</f>
        <v>0</v>
      </c>
      <c r="S162" s="142">
        <v>0</v>
      </c>
      <c r="T162" s="143">
        <f>S162*H162</f>
        <v>0</v>
      </c>
      <c r="AR162" s="144" t="s">
        <v>141</v>
      </c>
      <c r="AT162" s="144" t="s">
        <v>137</v>
      </c>
      <c r="AU162" s="144" t="s">
        <v>83</v>
      </c>
      <c r="AY162" s="16" t="s">
        <v>135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6" t="s">
        <v>81</v>
      </c>
      <c r="BK162" s="145">
        <f>ROUND(I162*H162,2)</f>
        <v>0</v>
      </c>
      <c r="BL162" s="16" t="s">
        <v>141</v>
      </c>
      <c r="BM162" s="144" t="s">
        <v>182</v>
      </c>
    </row>
    <row r="163" spans="2:65" s="12" customFormat="1" ht="11.25">
      <c r="B163" s="146"/>
      <c r="D163" s="147" t="s">
        <v>143</v>
      </c>
      <c r="E163" s="148" t="s">
        <v>1</v>
      </c>
      <c r="F163" s="149" t="s">
        <v>171</v>
      </c>
      <c r="H163" s="150">
        <v>67.402000000000001</v>
      </c>
      <c r="I163" s="151"/>
      <c r="L163" s="146"/>
      <c r="M163" s="152"/>
      <c r="T163" s="153"/>
      <c r="AT163" s="148" t="s">
        <v>143</v>
      </c>
      <c r="AU163" s="148" t="s">
        <v>83</v>
      </c>
      <c r="AV163" s="12" t="s">
        <v>83</v>
      </c>
      <c r="AW163" s="12" t="s">
        <v>30</v>
      </c>
      <c r="AX163" s="12" t="s">
        <v>73</v>
      </c>
      <c r="AY163" s="148" t="s">
        <v>135</v>
      </c>
    </row>
    <row r="164" spans="2:65" s="12" customFormat="1" ht="11.25">
      <c r="B164" s="146"/>
      <c r="D164" s="147" t="s">
        <v>143</v>
      </c>
      <c r="E164" s="148" t="s">
        <v>1</v>
      </c>
      <c r="F164" s="149" t="s">
        <v>172</v>
      </c>
      <c r="H164" s="150">
        <v>18</v>
      </c>
      <c r="I164" s="151"/>
      <c r="L164" s="146"/>
      <c r="M164" s="152"/>
      <c r="T164" s="153"/>
      <c r="AT164" s="148" t="s">
        <v>143</v>
      </c>
      <c r="AU164" s="148" t="s">
        <v>83</v>
      </c>
      <c r="AV164" s="12" t="s">
        <v>83</v>
      </c>
      <c r="AW164" s="12" t="s">
        <v>30</v>
      </c>
      <c r="AX164" s="12" t="s">
        <v>73</v>
      </c>
      <c r="AY164" s="148" t="s">
        <v>135</v>
      </c>
    </row>
    <row r="165" spans="2:65" s="13" customFormat="1" ht="11.25">
      <c r="B165" s="154"/>
      <c r="D165" s="147" t="s">
        <v>143</v>
      </c>
      <c r="E165" s="155" t="s">
        <v>1</v>
      </c>
      <c r="F165" s="156" t="s">
        <v>146</v>
      </c>
      <c r="H165" s="157">
        <v>85.402000000000001</v>
      </c>
      <c r="I165" s="158"/>
      <c r="L165" s="154"/>
      <c r="M165" s="159"/>
      <c r="T165" s="160"/>
      <c r="AT165" s="155" t="s">
        <v>143</v>
      </c>
      <c r="AU165" s="155" t="s">
        <v>83</v>
      </c>
      <c r="AV165" s="13" t="s">
        <v>141</v>
      </c>
      <c r="AW165" s="13" t="s">
        <v>30</v>
      </c>
      <c r="AX165" s="13" t="s">
        <v>81</v>
      </c>
      <c r="AY165" s="155" t="s">
        <v>135</v>
      </c>
    </row>
    <row r="166" spans="2:65" s="1" customFormat="1" ht="24.2" customHeight="1">
      <c r="B166" s="31"/>
      <c r="C166" s="132" t="s">
        <v>183</v>
      </c>
      <c r="D166" s="132" t="s">
        <v>137</v>
      </c>
      <c r="E166" s="133" t="s">
        <v>184</v>
      </c>
      <c r="F166" s="134" t="s">
        <v>185</v>
      </c>
      <c r="G166" s="135" t="s">
        <v>149</v>
      </c>
      <c r="H166" s="136">
        <v>67.402000000000001</v>
      </c>
      <c r="I166" s="137"/>
      <c r="J166" s="138">
        <f>ROUND(I166*H166,2)</f>
        <v>0</v>
      </c>
      <c r="K166" s="139"/>
      <c r="L166" s="31"/>
      <c r="M166" s="140" t="s">
        <v>1</v>
      </c>
      <c r="N166" s="141" t="s">
        <v>38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141</v>
      </c>
      <c r="AT166" s="144" t="s">
        <v>137</v>
      </c>
      <c r="AU166" s="144" t="s">
        <v>83</v>
      </c>
      <c r="AY166" s="16" t="s">
        <v>135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6" t="s">
        <v>81</v>
      </c>
      <c r="BK166" s="145">
        <f>ROUND(I166*H166,2)</f>
        <v>0</v>
      </c>
      <c r="BL166" s="16" t="s">
        <v>141</v>
      </c>
      <c r="BM166" s="144" t="s">
        <v>186</v>
      </c>
    </row>
    <row r="167" spans="2:65" s="12" customFormat="1" ht="11.25">
      <c r="B167" s="146"/>
      <c r="D167" s="147" t="s">
        <v>143</v>
      </c>
      <c r="E167" s="148" t="s">
        <v>1</v>
      </c>
      <c r="F167" s="149" t="s">
        <v>187</v>
      </c>
      <c r="H167" s="150">
        <v>89.855999999999995</v>
      </c>
      <c r="I167" s="151"/>
      <c r="L167" s="146"/>
      <c r="M167" s="152"/>
      <c r="T167" s="153"/>
      <c r="AT167" s="148" t="s">
        <v>143</v>
      </c>
      <c r="AU167" s="148" t="s">
        <v>83</v>
      </c>
      <c r="AV167" s="12" t="s">
        <v>83</v>
      </c>
      <c r="AW167" s="12" t="s">
        <v>30</v>
      </c>
      <c r="AX167" s="12" t="s">
        <v>73</v>
      </c>
      <c r="AY167" s="148" t="s">
        <v>135</v>
      </c>
    </row>
    <row r="168" spans="2:65" s="12" customFormat="1" ht="11.25">
      <c r="B168" s="146"/>
      <c r="D168" s="147" t="s">
        <v>143</v>
      </c>
      <c r="E168" s="148" t="s">
        <v>1</v>
      </c>
      <c r="F168" s="149" t="s">
        <v>188</v>
      </c>
      <c r="H168" s="150">
        <v>-22.454000000000001</v>
      </c>
      <c r="I168" s="151"/>
      <c r="L168" s="146"/>
      <c r="M168" s="152"/>
      <c r="T168" s="153"/>
      <c r="AT168" s="148" t="s">
        <v>143</v>
      </c>
      <c r="AU168" s="148" t="s">
        <v>83</v>
      </c>
      <c r="AV168" s="12" t="s">
        <v>83</v>
      </c>
      <c r="AW168" s="12" t="s">
        <v>30</v>
      </c>
      <c r="AX168" s="12" t="s">
        <v>73</v>
      </c>
      <c r="AY168" s="148" t="s">
        <v>135</v>
      </c>
    </row>
    <row r="169" spans="2:65" s="13" customFormat="1" ht="11.25">
      <c r="B169" s="154"/>
      <c r="D169" s="147" t="s">
        <v>143</v>
      </c>
      <c r="E169" s="155" t="s">
        <v>1</v>
      </c>
      <c r="F169" s="156" t="s">
        <v>146</v>
      </c>
      <c r="H169" s="157">
        <v>67.402000000000001</v>
      </c>
      <c r="I169" s="158"/>
      <c r="L169" s="154"/>
      <c r="M169" s="159"/>
      <c r="T169" s="160"/>
      <c r="AT169" s="155" t="s">
        <v>143</v>
      </c>
      <c r="AU169" s="155" t="s">
        <v>83</v>
      </c>
      <c r="AV169" s="13" t="s">
        <v>141</v>
      </c>
      <c r="AW169" s="13" t="s">
        <v>30</v>
      </c>
      <c r="AX169" s="13" t="s">
        <v>81</v>
      </c>
      <c r="AY169" s="155" t="s">
        <v>135</v>
      </c>
    </row>
    <row r="170" spans="2:65" s="1" customFormat="1" ht="24.2" customHeight="1">
      <c r="B170" s="31"/>
      <c r="C170" s="132" t="s">
        <v>189</v>
      </c>
      <c r="D170" s="132" t="s">
        <v>137</v>
      </c>
      <c r="E170" s="133" t="s">
        <v>190</v>
      </c>
      <c r="F170" s="134" t="s">
        <v>191</v>
      </c>
      <c r="G170" s="135" t="s">
        <v>140</v>
      </c>
      <c r="H170" s="136">
        <v>120</v>
      </c>
      <c r="I170" s="137"/>
      <c r="J170" s="138">
        <f>ROUND(I170*H170,2)</f>
        <v>0</v>
      </c>
      <c r="K170" s="139"/>
      <c r="L170" s="31"/>
      <c r="M170" s="140" t="s">
        <v>1</v>
      </c>
      <c r="N170" s="141" t="s">
        <v>38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141</v>
      </c>
      <c r="AT170" s="144" t="s">
        <v>137</v>
      </c>
      <c r="AU170" s="144" t="s">
        <v>83</v>
      </c>
      <c r="AY170" s="16" t="s">
        <v>135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6" t="s">
        <v>81</v>
      </c>
      <c r="BK170" s="145">
        <f>ROUND(I170*H170,2)</f>
        <v>0</v>
      </c>
      <c r="BL170" s="16" t="s">
        <v>141</v>
      </c>
      <c r="BM170" s="144" t="s">
        <v>192</v>
      </c>
    </row>
    <row r="171" spans="2:65" s="12" customFormat="1" ht="11.25">
      <c r="B171" s="146"/>
      <c r="D171" s="147" t="s">
        <v>143</v>
      </c>
      <c r="E171" s="148" t="s">
        <v>1</v>
      </c>
      <c r="F171" s="149" t="s">
        <v>193</v>
      </c>
      <c r="H171" s="150">
        <v>120</v>
      </c>
      <c r="I171" s="151"/>
      <c r="L171" s="146"/>
      <c r="M171" s="152"/>
      <c r="T171" s="153"/>
      <c r="AT171" s="148" t="s">
        <v>143</v>
      </c>
      <c r="AU171" s="148" t="s">
        <v>83</v>
      </c>
      <c r="AV171" s="12" t="s">
        <v>83</v>
      </c>
      <c r="AW171" s="12" t="s">
        <v>30</v>
      </c>
      <c r="AX171" s="12" t="s">
        <v>73</v>
      </c>
      <c r="AY171" s="148" t="s">
        <v>135</v>
      </c>
    </row>
    <row r="172" spans="2:65" s="13" customFormat="1" ht="11.25">
      <c r="B172" s="154"/>
      <c r="D172" s="147" t="s">
        <v>143</v>
      </c>
      <c r="E172" s="155" t="s">
        <v>1</v>
      </c>
      <c r="F172" s="156" t="s">
        <v>146</v>
      </c>
      <c r="H172" s="157">
        <v>120</v>
      </c>
      <c r="I172" s="158"/>
      <c r="L172" s="154"/>
      <c r="M172" s="159"/>
      <c r="T172" s="160"/>
      <c r="AT172" s="155" t="s">
        <v>143</v>
      </c>
      <c r="AU172" s="155" t="s">
        <v>83</v>
      </c>
      <c r="AV172" s="13" t="s">
        <v>141</v>
      </c>
      <c r="AW172" s="13" t="s">
        <v>30</v>
      </c>
      <c r="AX172" s="13" t="s">
        <v>81</v>
      </c>
      <c r="AY172" s="155" t="s">
        <v>135</v>
      </c>
    </row>
    <row r="173" spans="2:65" s="1" customFormat="1" ht="16.5" customHeight="1">
      <c r="B173" s="31"/>
      <c r="C173" s="132" t="s">
        <v>194</v>
      </c>
      <c r="D173" s="132" t="s">
        <v>137</v>
      </c>
      <c r="E173" s="133" t="s">
        <v>195</v>
      </c>
      <c r="F173" s="134" t="s">
        <v>196</v>
      </c>
      <c r="G173" s="135" t="s">
        <v>140</v>
      </c>
      <c r="H173" s="136">
        <v>5</v>
      </c>
      <c r="I173" s="137"/>
      <c r="J173" s="138">
        <f>ROUND(I173*H173,2)</f>
        <v>0</v>
      </c>
      <c r="K173" s="139"/>
      <c r="L173" s="31"/>
      <c r="M173" s="140" t="s">
        <v>1</v>
      </c>
      <c r="N173" s="141" t="s">
        <v>38</v>
      </c>
      <c r="P173" s="142">
        <f>O173*H173</f>
        <v>0</v>
      </c>
      <c r="Q173" s="142">
        <v>0</v>
      </c>
      <c r="R173" s="142">
        <f>Q173*H173</f>
        <v>0</v>
      </c>
      <c r="S173" s="142">
        <v>0</v>
      </c>
      <c r="T173" s="143">
        <f>S173*H173</f>
        <v>0</v>
      </c>
      <c r="AR173" s="144" t="s">
        <v>141</v>
      </c>
      <c r="AT173" s="144" t="s">
        <v>137</v>
      </c>
      <c r="AU173" s="144" t="s">
        <v>83</v>
      </c>
      <c r="AY173" s="16" t="s">
        <v>135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6" t="s">
        <v>81</v>
      </c>
      <c r="BK173" s="145">
        <f>ROUND(I173*H173,2)</f>
        <v>0</v>
      </c>
      <c r="BL173" s="16" t="s">
        <v>141</v>
      </c>
      <c r="BM173" s="144" t="s">
        <v>197</v>
      </c>
    </row>
    <row r="174" spans="2:65" s="1" customFormat="1" ht="24.2" customHeight="1">
      <c r="B174" s="31"/>
      <c r="C174" s="132" t="s">
        <v>8</v>
      </c>
      <c r="D174" s="132" t="s">
        <v>137</v>
      </c>
      <c r="E174" s="133" t="s">
        <v>198</v>
      </c>
      <c r="F174" s="134" t="s">
        <v>199</v>
      </c>
      <c r="G174" s="135" t="s">
        <v>140</v>
      </c>
      <c r="H174" s="136">
        <v>120</v>
      </c>
      <c r="I174" s="137"/>
      <c r="J174" s="138">
        <f>ROUND(I174*H174,2)</f>
        <v>0</v>
      </c>
      <c r="K174" s="139"/>
      <c r="L174" s="31"/>
      <c r="M174" s="140" t="s">
        <v>1</v>
      </c>
      <c r="N174" s="141" t="s">
        <v>38</v>
      </c>
      <c r="P174" s="142">
        <f>O174*H174</f>
        <v>0</v>
      </c>
      <c r="Q174" s="142">
        <v>0</v>
      </c>
      <c r="R174" s="142">
        <f>Q174*H174</f>
        <v>0</v>
      </c>
      <c r="S174" s="142">
        <v>0</v>
      </c>
      <c r="T174" s="143">
        <f>S174*H174</f>
        <v>0</v>
      </c>
      <c r="AR174" s="144" t="s">
        <v>141</v>
      </c>
      <c r="AT174" s="144" t="s">
        <v>137</v>
      </c>
      <c r="AU174" s="144" t="s">
        <v>83</v>
      </c>
      <c r="AY174" s="16" t="s">
        <v>135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6" t="s">
        <v>81</v>
      </c>
      <c r="BK174" s="145">
        <f>ROUND(I174*H174,2)</f>
        <v>0</v>
      </c>
      <c r="BL174" s="16" t="s">
        <v>141</v>
      </c>
      <c r="BM174" s="144" t="s">
        <v>200</v>
      </c>
    </row>
    <row r="175" spans="2:65" s="12" customFormat="1" ht="11.25">
      <c r="B175" s="146"/>
      <c r="D175" s="147" t="s">
        <v>143</v>
      </c>
      <c r="E175" s="148" t="s">
        <v>1</v>
      </c>
      <c r="F175" s="149" t="s">
        <v>193</v>
      </c>
      <c r="H175" s="150">
        <v>120</v>
      </c>
      <c r="I175" s="151"/>
      <c r="L175" s="146"/>
      <c r="M175" s="152"/>
      <c r="T175" s="153"/>
      <c r="AT175" s="148" t="s">
        <v>143</v>
      </c>
      <c r="AU175" s="148" t="s">
        <v>83</v>
      </c>
      <c r="AV175" s="12" t="s">
        <v>83</v>
      </c>
      <c r="AW175" s="12" t="s">
        <v>30</v>
      </c>
      <c r="AX175" s="12" t="s">
        <v>73</v>
      </c>
      <c r="AY175" s="148" t="s">
        <v>135</v>
      </c>
    </row>
    <row r="176" spans="2:65" s="13" customFormat="1" ht="11.25">
      <c r="B176" s="154"/>
      <c r="D176" s="147" t="s">
        <v>143</v>
      </c>
      <c r="E176" s="155" t="s">
        <v>1</v>
      </c>
      <c r="F176" s="156" t="s">
        <v>146</v>
      </c>
      <c r="H176" s="157">
        <v>120</v>
      </c>
      <c r="I176" s="158"/>
      <c r="L176" s="154"/>
      <c r="M176" s="159"/>
      <c r="T176" s="160"/>
      <c r="AT176" s="155" t="s">
        <v>143</v>
      </c>
      <c r="AU176" s="155" t="s">
        <v>83</v>
      </c>
      <c r="AV176" s="13" t="s">
        <v>141</v>
      </c>
      <c r="AW176" s="13" t="s">
        <v>30</v>
      </c>
      <c r="AX176" s="13" t="s">
        <v>81</v>
      </c>
      <c r="AY176" s="155" t="s">
        <v>135</v>
      </c>
    </row>
    <row r="177" spans="2:65" s="1" customFormat="1" ht="16.5" customHeight="1">
      <c r="B177" s="31"/>
      <c r="C177" s="161" t="s">
        <v>201</v>
      </c>
      <c r="D177" s="161" t="s">
        <v>202</v>
      </c>
      <c r="E177" s="162" t="s">
        <v>203</v>
      </c>
      <c r="F177" s="163" t="s">
        <v>204</v>
      </c>
      <c r="G177" s="164" t="s">
        <v>205</v>
      </c>
      <c r="H177" s="165">
        <v>2.4</v>
      </c>
      <c r="I177" s="166"/>
      <c r="J177" s="167">
        <f>ROUND(I177*H177,2)</f>
        <v>0</v>
      </c>
      <c r="K177" s="168"/>
      <c r="L177" s="169"/>
      <c r="M177" s="170" t="s">
        <v>1</v>
      </c>
      <c r="N177" s="171" t="s">
        <v>38</v>
      </c>
      <c r="P177" s="142">
        <f>O177*H177</f>
        <v>0</v>
      </c>
      <c r="Q177" s="142">
        <v>1E-3</v>
      </c>
      <c r="R177" s="142">
        <f>Q177*H177</f>
        <v>2.3999999999999998E-3</v>
      </c>
      <c r="S177" s="142">
        <v>0</v>
      </c>
      <c r="T177" s="143">
        <f>S177*H177</f>
        <v>0</v>
      </c>
      <c r="AR177" s="144" t="s">
        <v>179</v>
      </c>
      <c r="AT177" s="144" t="s">
        <v>202</v>
      </c>
      <c r="AU177" s="144" t="s">
        <v>83</v>
      </c>
      <c r="AY177" s="16" t="s">
        <v>135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6" t="s">
        <v>81</v>
      </c>
      <c r="BK177" s="145">
        <f>ROUND(I177*H177,2)</f>
        <v>0</v>
      </c>
      <c r="BL177" s="16" t="s">
        <v>141</v>
      </c>
      <c r="BM177" s="144" t="s">
        <v>206</v>
      </c>
    </row>
    <row r="178" spans="2:65" s="12" customFormat="1" ht="11.25">
      <c r="B178" s="146"/>
      <c r="D178" s="147" t="s">
        <v>143</v>
      </c>
      <c r="F178" s="149" t="s">
        <v>207</v>
      </c>
      <c r="H178" s="150">
        <v>2.4</v>
      </c>
      <c r="I178" s="151"/>
      <c r="L178" s="146"/>
      <c r="M178" s="152"/>
      <c r="T178" s="153"/>
      <c r="AT178" s="148" t="s">
        <v>143</v>
      </c>
      <c r="AU178" s="148" t="s">
        <v>83</v>
      </c>
      <c r="AV178" s="12" t="s">
        <v>83</v>
      </c>
      <c r="AW178" s="12" t="s">
        <v>4</v>
      </c>
      <c r="AX178" s="12" t="s">
        <v>81</v>
      </c>
      <c r="AY178" s="148" t="s">
        <v>135</v>
      </c>
    </row>
    <row r="179" spans="2:65" s="1" customFormat="1" ht="24.2" customHeight="1">
      <c r="B179" s="31"/>
      <c r="C179" s="132" t="s">
        <v>208</v>
      </c>
      <c r="D179" s="132" t="s">
        <v>137</v>
      </c>
      <c r="E179" s="133" t="s">
        <v>209</v>
      </c>
      <c r="F179" s="134" t="s">
        <v>210</v>
      </c>
      <c r="G179" s="135" t="s">
        <v>140</v>
      </c>
      <c r="H179" s="136">
        <v>120</v>
      </c>
      <c r="I179" s="137"/>
      <c r="J179" s="138">
        <f>ROUND(I179*H179,2)</f>
        <v>0</v>
      </c>
      <c r="K179" s="139"/>
      <c r="L179" s="31"/>
      <c r="M179" s="140" t="s">
        <v>1</v>
      </c>
      <c r="N179" s="141" t="s">
        <v>38</v>
      </c>
      <c r="P179" s="142">
        <f>O179*H179</f>
        <v>0</v>
      </c>
      <c r="Q179" s="142">
        <v>0</v>
      </c>
      <c r="R179" s="142">
        <f>Q179*H179</f>
        <v>0</v>
      </c>
      <c r="S179" s="142">
        <v>0</v>
      </c>
      <c r="T179" s="143">
        <f>S179*H179</f>
        <v>0</v>
      </c>
      <c r="AR179" s="144" t="s">
        <v>141</v>
      </c>
      <c r="AT179" s="144" t="s">
        <v>137</v>
      </c>
      <c r="AU179" s="144" t="s">
        <v>83</v>
      </c>
      <c r="AY179" s="16" t="s">
        <v>135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6" t="s">
        <v>81</v>
      </c>
      <c r="BK179" s="145">
        <f>ROUND(I179*H179,2)</f>
        <v>0</v>
      </c>
      <c r="BL179" s="16" t="s">
        <v>141</v>
      </c>
      <c r="BM179" s="144" t="s">
        <v>211</v>
      </c>
    </row>
    <row r="180" spans="2:65" s="12" customFormat="1" ht="11.25">
      <c r="B180" s="146"/>
      <c r="D180" s="147" t="s">
        <v>143</v>
      </c>
      <c r="E180" s="148" t="s">
        <v>1</v>
      </c>
      <c r="F180" s="149" t="s">
        <v>193</v>
      </c>
      <c r="H180" s="150">
        <v>120</v>
      </c>
      <c r="I180" s="151"/>
      <c r="L180" s="146"/>
      <c r="M180" s="152"/>
      <c r="T180" s="153"/>
      <c r="AT180" s="148" t="s">
        <v>143</v>
      </c>
      <c r="AU180" s="148" t="s">
        <v>83</v>
      </c>
      <c r="AV180" s="12" t="s">
        <v>83</v>
      </c>
      <c r="AW180" s="12" t="s">
        <v>30</v>
      </c>
      <c r="AX180" s="12" t="s">
        <v>73</v>
      </c>
      <c r="AY180" s="148" t="s">
        <v>135</v>
      </c>
    </row>
    <row r="181" spans="2:65" s="13" customFormat="1" ht="11.25">
      <c r="B181" s="154"/>
      <c r="D181" s="147" t="s">
        <v>143</v>
      </c>
      <c r="E181" s="155" t="s">
        <v>1</v>
      </c>
      <c r="F181" s="156" t="s">
        <v>146</v>
      </c>
      <c r="H181" s="157">
        <v>120</v>
      </c>
      <c r="I181" s="158"/>
      <c r="L181" s="154"/>
      <c r="M181" s="159"/>
      <c r="T181" s="160"/>
      <c r="AT181" s="155" t="s">
        <v>143</v>
      </c>
      <c r="AU181" s="155" t="s">
        <v>83</v>
      </c>
      <c r="AV181" s="13" t="s">
        <v>141</v>
      </c>
      <c r="AW181" s="13" t="s">
        <v>30</v>
      </c>
      <c r="AX181" s="13" t="s">
        <v>81</v>
      </c>
      <c r="AY181" s="155" t="s">
        <v>135</v>
      </c>
    </row>
    <row r="182" spans="2:65" s="1" customFormat="1" ht="24.2" customHeight="1">
      <c r="B182" s="31"/>
      <c r="C182" s="132" t="s">
        <v>212</v>
      </c>
      <c r="D182" s="132" t="s">
        <v>137</v>
      </c>
      <c r="E182" s="133" t="s">
        <v>213</v>
      </c>
      <c r="F182" s="134" t="s">
        <v>214</v>
      </c>
      <c r="G182" s="135" t="s">
        <v>140</v>
      </c>
      <c r="H182" s="136">
        <v>6</v>
      </c>
      <c r="I182" s="137"/>
      <c r="J182" s="138">
        <f>ROUND(I182*H182,2)</f>
        <v>0</v>
      </c>
      <c r="K182" s="139"/>
      <c r="L182" s="31"/>
      <c r="M182" s="140" t="s">
        <v>1</v>
      </c>
      <c r="N182" s="141" t="s">
        <v>38</v>
      </c>
      <c r="P182" s="142">
        <f>O182*H182</f>
        <v>0</v>
      </c>
      <c r="Q182" s="142">
        <v>0</v>
      </c>
      <c r="R182" s="142">
        <f>Q182*H182</f>
        <v>0</v>
      </c>
      <c r="S182" s="142">
        <v>0</v>
      </c>
      <c r="T182" s="143">
        <f>S182*H182</f>
        <v>0</v>
      </c>
      <c r="AR182" s="144" t="s">
        <v>141</v>
      </c>
      <c r="AT182" s="144" t="s">
        <v>137</v>
      </c>
      <c r="AU182" s="144" t="s">
        <v>83</v>
      </c>
      <c r="AY182" s="16" t="s">
        <v>135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6" t="s">
        <v>81</v>
      </c>
      <c r="BK182" s="145">
        <f>ROUND(I182*H182,2)</f>
        <v>0</v>
      </c>
      <c r="BL182" s="16" t="s">
        <v>141</v>
      </c>
      <c r="BM182" s="144" t="s">
        <v>215</v>
      </c>
    </row>
    <row r="183" spans="2:65" s="14" customFormat="1" ht="11.25">
      <c r="B183" s="172"/>
      <c r="D183" s="147" t="s">
        <v>143</v>
      </c>
      <c r="E183" s="173" t="s">
        <v>1</v>
      </c>
      <c r="F183" s="174" t="s">
        <v>216</v>
      </c>
      <c r="H183" s="173" t="s">
        <v>1</v>
      </c>
      <c r="I183" s="175"/>
      <c r="L183" s="172"/>
      <c r="M183" s="176"/>
      <c r="T183" s="177"/>
      <c r="AT183" s="173" t="s">
        <v>143</v>
      </c>
      <c r="AU183" s="173" t="s">
        <v>83</v>
      </c>
      <c r="AV183" s="14" t="s">
        <v>81</v>
      </c>
      <c r="AW183" s="14" t="s">
        <v>30</v>
      </c>
      <c r="AX183" s="14" t="s">
        <v>73</v>
      </c>
      <c r="AY183" s="173" t="s">
        <v>135</v>
      </c>
    </row>
    <row r="184" spans="2:65" s="12" customFormat="1" ht="11.25">
      <c r="B184" s="146"/>
      <c r="D184" s="147" t="s">
        <v>143</v>
      </c>
      <c r="E184" s="148" t="s">
        <v>1</v>
      </c>
      <c r="F184" s="149" t="s">
        <v>217</v>
      </c>
      <c r="H184" s="150">
        <v>6</v>
      </c>
      <c r="I184" s="151"/>
      <c r="L184" s="146"/>
      <c r="M184" s="152"/>
      <c r="T184" s="153"/>
      <c r="AT184" s="148" t="s">
        <v>143</v>
      </c>
      <c r="AU184" s="148" t="s">
        <v>83</v>
      </c>
      <c r="AV184" s="12" t="s">
        <v>83</v>
      </c>
      <c r="AW184" s="12" t="s">
        <v>30</v>
      </c>
      <c r="AX184" s="12" t="s">
        <v>73</v>
      </c>
      <c r="AY184" s="148" t="s">
        <v>135</v>
      </c>
    </row>
    <row r="185" spans="2:65" s="13" customFormat="1" ht="11.25">
      <c r="B185" s="154"/>
      <c r="D185" s="147" t="s">
        <v>143</v>
      </c>
      <c r="E185" s="155" t="s">
        <v>1</v>
      </c>
      <c r="F185" s="156" t="s">
        <v>146</v>
      </c>
      <c r="H185" s="157">
        <v>6</v>
      </c>
      <c r="I185" s="158"/>
      <c r="L185" s="154"/>
      <c r="M185" s="159"/>
      <c r="T185" s="160"/>
      <c r="AT185" s="155" t="s">
        <v>143</v>
      </c>
      <c r="AU185" s="155" t="s">
        <v>83</v>
      </c>
      <c r="AV185" s="13" t="s">
        <v>141</v>
      </c>
      <c r="AW185" s="13" t="s">
        <v>30</v>
      </c>
      <c r="AX185" s="13" t="s">
        <v>81</v>
      </c>
      <c r="AY185" s="155" t="s">
        <v>135</v>
      </c>
    </row>
    <row r="186" spans="2:65" s="11" customFormat="1" ht="22.9" customHeight="1">
      <c r="B186" s="120"/>
      <c r="D186" s="121" t="s">
        <v>72</v>
      </c>
      <c r="E186" s="130" t="s">
        <v>83</v>
      </c>
      <c r="F186" s="130" t="s">
        <v>218</v>
      </c>
      <c r="I186" s="123"/>
      <c r="J186" s="131">
        <f>BK186</f>
        <v>0</v>
      </c>
      <c r="L186" s="120"/>
      <c r="M186" s="125"/>
      <c r="P186" s="126">
        <f>SUM(P187:P241)</f>
        <v>0</v>
      </c>
      <c r="R186" s="126">
        <f>SUM(R187:R241)</f>
        <v>58.315150949999989</v>
      </c>
      <c r="T186" s="127">
        <f>SUM(T187:T241)</f>
        <v>0</v>
      </c>
      <c r="AR186" s="121" t="s">
        <v>81</v>
      </c>
      <c r="AT186" s="128" t="s">
        <v>72</v>
      </c>
      <c r="AU186" s="128" t="s">
        <v>81</v>
      </c>
      <c r="AY186" s="121" t="s">
        <v>135</v>
      </c>
      <c r="BK186" s="129">
        <f>SUM(BK187:BK241)</f>
        <v>0</v>
      </c>
    </row>
    <row r="187" spans="2:65" s="1" customFormat="1" ht="33" customHeight="1">
      <c r="B187" s="31"/>
      <c r="C187" s="132" t="s">
        <v>219</v>
      </c>
      <c r="D187" s="132" t="s">
        <v>137</v>
      </c>
      <c r="E187" s="133" t="s">
        <v>220</v>
      </c>
      <c r="F187" s="134" t="s">
        <v>221</v>
      </c>
      <c r="G187" s="135" t="s">
        <v>222</v>
      </c>
      <c r="H187" s="136">
        <v>32</v>
      </c>
      <c r="I187" s="137"/>
      <c r="J187" s="138">
        <f>ROUND(I187*H187,2)</f>
        <v>0</v>
      </c>
      <c r="K187" s="139"/>
      <c r="L187" s="31"/>
      <c r="M187" s="140" t="s">
        <v>1</v>
      </c>
      <c r="N187" s="141" t="s">
        <v>38</v>
      </c>
      <c r="P187" s="142">
        <f>O187*H187</f>
        <v>0</v>
      </c>
      <c r="Q187" s="142">
        <v>4.4000000000000002E-4</v>
      </c>
      <c r="R187" s="142">
        <f>Q187*H187</f>
        <v>1.4080000000000001E-2</v>
      </c>
      <c r="S187" s="142">
        <v>0</v>
      </c>
      <c r="T187" s="143">
        <f>S187*H187</f>
        <v>0</v>
      </c>
      <c r="AR187" s="144" t="s">
        <v>141</v>
      </c>
      <c r="AT187" s="144" t="s">
        <v>137</v>
      </c>
      <c r="AU187" s="144" t="s">
        <v>83</v>
      </c>
      <c r="AY187" s="16" t="s">
        <v>135</v>
      </c>
      <c r="BE187" s="145">
        <f>IF(N187="základní",J187,0)</f>
        <v>0</v>
      </c>
      <c r="BF187" s="145">
        <f>IF(N187="snížená",J187,0)</f>
        <v>0</v>
      </c>
      <c r="BG187" s="145">
        <f>IF(N187="zákl. přenesená",J187,0)</f>
        <v>0</v>
      </c>
      <c r="BH187" s="145">
        <f>IF(N187="sníž. přenesená",J187,0)</f>
        <v>0</v>
      </c>
      <c r="BI187" s="145">
        <f>IF(N187="nulová",J187,0)</f>
        <v>0</v>
      </c>
      <c r="BJ187" s="16" t="s">
        <v>81</v>
      </c>
      <c r="BK187" s="145">
        <f>ROUND(I187*H187,2)</f>
        <v>0</v>
      </c>
      <c r="BL187" s="16" t="s">
        <v>141</v>
      </c>
      <c r="BM187" s="144" t="s">
        <v>223</v>
      </c>
    </row>
    <row r="188" spans="2:65" s="12" customFormat="1" ht="11.25">
      <c r="B188" s="146"/>
      <c r="D188" s="147" t="s">
        <v>143</v>
      </c>
      <c r="E188" s="148" t="s">
        <v>1</v>
      </c>
      <c r="F188" s="149" t="s">
        <v>224</v>
      </c>
      <c r="H188" s="150">
        <v>32</v>
      </c>
      <c r="I188" s="151"/>
      <c r="L188" s="146"/>
      <c r="M188" s="152"/>
      <c r="T188" s="153"/>
      <c r="AT188" s="148" t="s">
        <v>143</v>
      </c>
      <c r="AU188" s="148" t="s">
        <v>83</v>
      </c>
      <c r="AV188" s="12" t="s">
        <v>83</v>
      </c>
      <c r="AW188" s="12" t="s">
        <v>30</v>
      </c>
      <c r="AX188" s="12" t="s">
        <v>73</v>
      </c>
      <c r="AY188" s="148" t="s">
        <v>135</v>
      </c>
    </row>
    <row r="189" spans="2:65" s="13" customFormat="1" ht="11.25">
      <c r="B189" s="154"/>
      <c r="D189" s="147" t="s">
        <v>143</v>
      </c>
      <c r="E189" s="155" t="s">
        <v>1</v>
      </c>
      <c r="F189" s="156" t="s">
        <v>146</v>
      </c>
      <c r="H189" s="157">
        <v>32</v>
      </c>
      <c r="I189" s="158"/>
      <c r="L189" s="154"/>
      <c r="M189" s="159"/>
      <c r="T189" s="160"/>
      <c r="AT189" s="155" t="s">
        <v>143</v>
      </c>
      <c r="AU189" s="155" t="s">
        <v>83</v>
      </c>
      <c r="AV189" s="13" t="s">
        <v>141</v>
      </c>
      <c r="AW189" s="13" t="s">
        <v>30</v>
      </c>
      <c r="AX189" s="13" t="s">
        <v>81</v>
      </c>
      <c r="AY189" s="155" t="s">
        <v>135</v>
      </c>
    </row>
    <row r="190" spans="2:65" s="1" customFormat="1" ht="16.5" customHeight="1">
      <c r="B190" s="31"/>
      <c r="C190" s="132" t="s">
        <v>225</v>
      </c>
      <c r="D190" s="132" t="s">
        <v>137</v>
      </c>
      <c r="E190" s="133" t="s">
        <v>226</v>
      </c>
      <c r="F190" s="134" t="s">
        <v>227</v>
      </c>
      <c r="G190" s="135" t="s">
        <v>149</v>
      </c>
      <c r="H190" s="136">
        <v>1.1339999999999999</v>
      </c>
      <c r="I190" s="137"/>
      <c r="J190" s="138">
        <f>ROUND(I190*H190,2)</f>
        <v>0</v>
      </c>
      <c r="K190" s="139"/>
      <c r="L190" s="31"/>
      <c r="M190" s="140" t="s">
        <v>1</v>
      </c>
      <c r="N190" s="141" t="s">
        <v>38</v>
      </c>
      <c r="P190" s="142">
        <f>O190*H190</f>
        <v>0</v>
      </c>
      <c r="Q190" s="142">
        <v>2.3010199999999998</v>
      </c>
      <c r="R190" s="142">
        <f>Q190*H190</f>
        <v>2.6093566799999994</v>
      </c>
      <c r="S190" s="142">
        <v>0</v>
      </c>
      <c r="T190" s="143">
        <f>S190*H190</f>
        <v>0</v>
      </c>
      <c r="AR190" s="144" t="s">
        <v>141</v>
      </c>
      <c r="AT190" s="144" t="s">
        <v>137</v>
      </c>
      <c r="AU190" s="144" t="s">
        <v>83</v>
      </c>
      <c r="AY190" s="16" t="s">
        <v>135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6" t="s">
        <v>81</v>
      </c>
      <c r="BK190" s="145">
        <f>ROUND(I190*H190,2)</f>
        <v>0</v>
      </c>
      <c r="BL190" s="16" t="s">
        <v>141</v>
      </c>
      <c r="BM190" s="144" t="s">
        <v>228</v>
      </c>
    </row>
    <row r="191" spans="2:65" s="12" customFormat="1" ht="11.25">
      <c r="B191" s="146"/>
      <c r="D191" s="147" t="s">
        <v>143</v>
      </c>
      <c r="E191" s="148" t="s">
        <v>1</v>
      </c>
      <c r="F191" s="149" t="s">
        <v>229</v>
      </c>
      <c r="H191" s="150">
        <v>1.1339999999999999</v>
      </c>
      <c r="I191" s="151"/>
      <c r="L191" s="146"/>
      <c r="M191" s="152"/>
      <c r="T191" s="153"/>
      <c r="AT191" s="148" t="s">
        <v>143</v>
      </c>
      <c r="AU191" s="148" t="s">
        <v>83</v>
      </c>
      <c r="AV191" s="12" t="s">
        <v>83</v>
      </c>
      <c r="AW191" s="12" t="s">
        <v>30</v>
      </c>
      <c r="AX191" s="12" t="s">
        <v>73</v>
      </c>
      <c r="AY191" s="148" t="s">
        <v>135</v>
      </c>
    </row>
    <row r="192" spans="2:65" s="13" customFormat="1" ht="11.25">
      <c r="B192" s="154"/>
      <c r="D192" s="147" t="s">
        <v>143</v>
      </c>
      <c r="E192" s="155" t="s">
        <v>1</v>
      </c>
      <c r="F192" s="156" t="s">
        <v>146</v>
      </c>
      <c r="H192" s="157">
        <v>1.1339999999999999</v>
      </c>
      <c r="I192" s="158"/>
      <c r="L192" s="154"/>
      <c r="M192" s="159"/>
      <c r="T192" s="160"/>
      <c r="AT192" s="155" t="s">
        <v>143</v>
      </c>
      <c r="AU192" s="155" t="s">
        <v>83</v>
      </c>
      <c r="AV192" s="13" t="s">
        <v>141</v>
      </c>
      <c r="AW192" s="13" t="s">
        <v>30</v>
      </c>
      <c r="AX192" s="13" t="s">
        <v>81</v>
      </c>
      <c r="AY192" s="155" t="s">
        <v>135</v>
      </c>
    </row>
    <row r="193" spans="2:65" s="1" customFormat="1" ht="24.2" customHeight="1">
      <c r="B193" s="31"/>
      <c r="C193" s="132" t="s">
        <v>230</v>
      </c>
      <c r="D193" s="132" t="s">
        <v>137</v>
      </c>
      <c r="E193" s="133" t="s">
        <v>231</v>
      </c>
      <c r="F193" s="134" t="s">
        <v>232</v>
      </c>
      <c r="G193" s="135" t="s">
        <v>149</v>
      </c>
      <c r="H193" s="136">
        <v>2.3029999999999999</v>
      </c>
      <c r="I193" s="137"/>
      <c r="J193" s="138">
        <f>ROUND(I193*H193,2)</f>
        <v>0</v>
      </c>
      <c r="K193" s="139"/>
      <c r="L193" s="31"/>
      <c r="M193" s="140" t="s">
        <v>1</v>
      </c>
      <c r="N193" s="141" t="s">
        <v>38</v>
      </c>
      <c r="P193" s="142">
        <f>O193*H193</f>
        <v>0</v>
      </c>
      <c r="Q193" s="142">
        <v>2.5018699999999998</v>
      </c>
      <c r="R193" s="142">
        <f>Q193*H193</f>
        <v>5.7618066099999998</v>
      </c>
      <c r="S193" s="142">
        <v>0</v>
      </c>
      <c r="T193" s="143">
        <f>S193*H193</f>
        <v>0</v>
      </c>
      <c r="AR193" s="144" t="s">
        <v>141</v>
      </c>
      <c r="AT193" s="144" t="s">
        <v>137</v>
      </c>
      <c r="AU193" s="144" t="s">
        <v>83</v>
      </c>
      <c r="AY193" s="16" t="s">
        <v>135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6" t="s">
        <v>81</v>
      </c>
      <c r="BK193" s="145">
        <f>ROUND(I193*H193,2)</f>
        <v>0</v>
      </c>
      <c r="BL193" s="16" t="s">
        <v>141</v>
      </c>
      <c r="BM193" s="144" t="s">
        <v>233</v>
      </c>
    </row>
    <row r="194" spans="2:65" s="12" customFormat="1" ht="11.25">
      <c r="B194" s="146"/>
      <c r="D194" s="147" t="s">
        <v>143</v>
      </c>
      <c r="E194" s="148" t="s">
        <v>1</v>
      </c>
      <c r="F194" s="149" t="s">
        <v>234</v>
      </c>
      <c r="H194" s="150">
        <v>2.3029999999999999</v>
      </c>
      <c r="I194" s="151"/>
      <c r="L194" s="146"/>
      <c r="M194" s="152"/>
      <c r="T194" s="153"/>
      <c r="AT194" s="148" t="s">
        <v>143</v>
      </c>
      <c r="AU194" s="148" t="s">
        <v>83</v>
      </c>
      <c r="AV194" s="12" t="s">
        <v>83</v>
      </c>
      <c r="AW194" s="12" t="s">
        <v>30</v>
      </c>
      <c r="AX194" s="12" t="s">
        <v>73</v>
      </c>
      <c r="AY194" s="148" t="s">
        <v>135</v>
      </c>
    </row>
    <row r="195" spans="2:65" s="13" customFormat="1" ht="11.25">
      <c r="B195" s="154"/>
      <c r="D195" s="147" t="s">
        <v>143</v>
      </c>
      <c r="E195" s="155" t="s">
        <v>1</v>
      </c>
      <c r="F195" s="156" t="s">
        <v>146</v>
      </c>
      <c r="H195" s="157">
        <v>2.3029999999999999</v>
      </c>
      <c r="I195" s="158"/>
      <c r="L195" s="154"/>
      <c r="M195" s="159"/>
      <c r="T195" s="160"/>
      <c r="AT195" s="155" t="s">
        <v>143</v>
      </c>
      <c r="AU195" s="155" t="s">
        <v>83</v>
      </c>
      <c r="AV195" s="13" t="s">
        <v>141</v>
      </c>
      <c r="AW195" s="13" t="s">
        <v>30</v>
      </c>
      <c r="AX195" s="13" t="s">
        <v>81</v>
      </c>
      <c r="AY195" s="155" t="s">
        <v>135</v>
      </c>
    </row>
    <row r="196" spans="2:65" s="1" customFormat="1" ht="16.5" customHeight="1">
      <c r="B196" s="31"/>
      <c r="C196" s="132" t="s">
        <v>235</v>
      </c>
      <c r="D196" s="132" t="s">
        <v>137</v>
      </c>
      <c r="E196" s="133" t="s">
        <v>236</v>
      </c>
      <c r="F196" s="134" t="s">
        <v>237</v>
      </c>
      <c r="G196" s="135" t="s">
        <v>140</v>
      </c>
      <c r="H196" s="136">
        <v>3.84</v>
      </c>
      <c r="I196" s="137"/>
      <c r="J196" s="138">
        <f>ROUND(I196*H196,2)</f>
        <v>0</v>
      </c>
      <c r="K196" s="139"/>
      <c r="L196" s="31"/>
      <c r="M196" s="140" t="s">
        <v>1</v>
      </c>
      <c r="N196" s="141" t="s">
        <v>38</v>
      </c>
      <c r="P196" s="142">
        <f>O196*H196</f>
        <v>0</v>
      </c>
      <c r="Q196" s="142">
        <v>2.9399999999999999E-3</v>
      </c>
      <c r="R196" s="142">
        <f>Q196*H196</f>
        <v>1.1289599999999999E-2</v>
      </c>
      <c r="S196" s="142">
        <v>0</v>
      </c>
      <c r="T196" s="143">
        <f>S196*H196</f>
        <v>0</v>
      </c>
      <c r="AR196" s="144" t="s">
        <v>141</v>
      </c>
      <c r="AT196" s="144" t="s">
        <v>137</v>
      </c>
      <c r="AU196" s="144" t="s">
        <v>83</v>
      </c>
      <c r="AY196" s="16" t="s">
        <v>135</v>
      </c>
      <c r="BE196" s="145">
        <f>IF(N196="základní",J196,0)</f>
        <v>0</v>
      </c>
      <c r="BF196" s="145">
        <f>IF(N196="snížená",J196,0)</f>
        <v>0</v>
      </c>
      <c r="BG196" s="145">
        <f>IF(N196="zákl. přenesená",J196,0)</f>
        <v>0</v>
      </c>
      <c r="BH196" s="145">
        <f>IF(N196="sníž. přenesená",J196,0)</f>
        <v>0</v>
      </c>
      <c r="BI196" s="145">
        <f>IF(N196="nulová",J196,0)</f>
        <v>0</v>
      </c>
      <c r="BJ196" s="16" t="s">
        <v>81</v>
      </c>
      <c r="BK196" s="145">
        <f>ROUND(I196*H196,2)</f>
        <v>0</v>
      </c>
      <c r="BL196" s="16" t="s">
        <v>141</v>
      </c>
      <c r="BM196" s="144" t="s">
        <v>238</v>
      </c>
    </row>
    <row r="197" spans="2:65" s="12" customFormat="1" ht="11.25">
      <c r="B197" s="146"/>
      <c r="D197" s="147" t="s">
        <v>143</v>
      </c>
      <c r="E197" s="148" t="s">
        <v>1</v>
      </c>
      <c r="F197" s="149" t="s">
        <v>239</v>
      </c>
      <c r="H197" s="150">
        <v>3.84</v>
      </c>
      <c r="I197" s="151"/>
      <c r="L197" s="146"/>
      <c r="M197" s="152"/>
      <c r="T197" s="153"/>
      <c r="AT197" s="148" t="s">
        <v>143</v>
      </c>
      <c r="AU197" s="148" t="s">
        <v>83</v>
      </c>
      <c r="AV197" s="12" t="s">
        <v>83</v>
      </c>
      <c r="AW197" s="12" t="s">
        <v>30</v>
      </c>
      <c r="AX197" s="12" t="s">
        <v>73</v>
      </c>
      <c r="AY197" s="148" t="s">
        <v>135</v>
      </c>
    </row>
    <row r="198" spans="2:65" s="13" customFormat="1" ht="11.25">
      <c r="B198" s="154"/>
      <c r="D198" s="147" t="s">
        <v>143</v>
      </c>
      <c r="E198" s="155" t="s">
        <v>1</v>
      </c>
      <c r="F198" s="156" t="s">
        <v>146</v>
      </c>
      <c r="H198" s="157">
        <v>3.84</v>
      </c>
      <c r="I198" s="158"/>
      <c r="L198" s="154"/>
      <c r="M198" s="159"/>
      <c r="T198" s="160"/>
      <c r="AT198" s="155" t="s">
        <v>143</v>
      </c>
      <c r="AU198" s="155" t="s">
        <v>83</v>
      </c>
      <c r="AV198" s="13" t="s">
        <v>141</v>
      </c>
      <c r="AW198" s="13" t="s">
        <v>30</v>
      </c>
      <c r="AX198" s="13" t="s">
        <v>81</v>
      </c>
      <c r="AY198" s="155" t="s">
        <v>135</v>
      </c>
    </row>
    <row r="199" spans="2:65" s="1" customFormat="1" ht="16.5" customHeight="1">
      <c r="B199" s="31"/>
      <c r="C199" s="132" t="s">
        <v>240</v>
      </c>
      <c r="D199" s="132" t="s">
        <v>137</v>
      </c>
      <c r="E199" s="133" t="s">
        <v>241</v>
      </c>
      <c r="F199" s="134" t="s">
        <v>242</v>
      </c>
      <c r="G199" s="135" t="s">
        <v>140</v>
      </c>
      <c r="H199" s="136">
        <v>3.84</v>
      </c>
      <c r="I199" s="137"/>
      <c r="J199" s="138">
        <f>ROUND(I199*H199,2)</f>
        <v>0</v>
      </c>
      <c r="K199" s="139"/>
      <c r="L199" s="31"/>
      <c r="M199" s="140" t="s">
        <v>1</v>
      </c>
      <c r="N199" s="141" t="s">
        <v>38</v>
      </c>
      <c r="P199" s="142">
        <f>O199*H199</f>
        <v>0</v>
      </c>
      <c r="Q199" s="142">
        <v>0</v>
      </c>
      <c r="R199" s="142">
        <f>Q199*H199</f>
        <v>0</v>
      </c>
      <c r="S199" s="142">
        <v>0</v>
      </c>
      <c r="T199" s="143">
        <f>S199*H199</f>
        <v>0</v>
      </c>
      <c r="AR199" s="144" t="s">
        <v>141</v>
      </c>
      <c r="AT199" s="144" t="s">
        <v>137</v>
      </c>
      <c r="AU199" s="144" t="s">
        <v>83</v>
      </c>
      <c r="AY199" s="16" t="s">
        <v>135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6" t="s">
        <v>81</v>
      </c>
      <c r="BK199" s="145">
        <f>ROUND(I199*H199,2)</f>
        <v>0</v>
      </c>
      <c r="BL199" s="16" t="s">
        <v>141</v>
      </c>
      <c r="BM199" s="144" t="s">
        <v>243</v>
      </c>
    </row>
    <row r="200" spans="2:65" s="1" customFormat="1" ht="21.75" customHeight="1">
      <c r="B200" s="31"/>
      <c r="C200" s="132" t="s">
        <v>7</v>
      </c>
      <c r="D200" s="132" t="s">
        <v>137</v>
      </c>
      <c r="E200" s="133" t="s">
        <v>244</v>
      </c>
      <c r="F200" s="134" t="s">
        <v>245</v>
      </c>
      <c r="G200" s="135" t="s">
        <v>176</v>
      </c>
      <c r="H200" s="136">
        <v>0.34499999999999997</v>
      </c>
      <c r="I200" s="137"/>
      <c r="J200" s="138">
        <f>ROUND(I200*H200,2)</f>
        <v>0</v>
      </c>
      <c r="K200" s="139"/>
      <c r="L200" s="31"/>
      <c r="M200" s="140" t="s">
        <v>1</v>
      </c>
      <c r="N200" s="141" t="s">
        <v>38</v>
      </c>
      <c r="P200" s="142">
        <f>O200*H200</f>
        <v>0</v>
      </c>
      <c r="Q200" s="142">
        <v>1.0606199999999999</v>
      </c>
      <c r="R200" s="142">
        <f>Q200*H200</f>
        <v>0.36591389999999996</v>
      </c>
      <c r="S200" s="142">
        <v>0</v>
      </c>
      <c r="T200" s="143">
        <f>S200*H200</f>
        <v>0</v>
      </c>
      <c r="AR200" s="144" t="s">
        <v>141</v>
      </c>
      <c r="AT200" s="144" t="s">
        <v>137</v>
      </c>
      <c r="AU200" s="144" t="s">
        <v>83</v>
      </c>
      <c r="AY200" s="16" t="s">
        <v>135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6" t="s">
        <v>81</v>
      </c>
      <c r="BK200" s="145">
        <f>ROUND(I200*H200,2)</f>
        <v>0</v>
      </c>
      <c r="BL200" s="16" t="s">
        <v>141</v>
      </c>
      <c r="BM200" s="144" t="s">
        <v>246</v>
      </c>
    </row>
    <row r="201" spans="2:65" s="12" customFormat="1" ht="11.25">
      <c r="B201" s="146"/>
      <c r="D201" s="147" t="s">
        <v>143</v>
      </c>
      <c r="E201" s="148" t="s">
        <v>1</v>
      </c>
      <c r="F201" s="149" t="s">
        <v>247</v>
      </c>
      <c r="H201" s="150">
        <v>0.34499999999999997</v>
      </c>
      <c r="I201" s="151"/>
      <c r="L201" s="146"/>
      <c r="M201" s="152"/>
      <c r="T201" s="153"/>
      <c r="AT201" s="148" t="s">
        <v>143</v>
      </c>
      <c r="AU201" s="148" t="s">
        <v>83</v>
      </c>
      <c r="AV201" s="12" t="s">
        <v>83</v>
      </c>
      <c r="AW201" s="12" t="s">
        <v>30</v>
      </c>
      <c r="AX201" s="12" t="s">
        <v>73</v>
      </c>
      <c r="AY201" s="148" t="s">
        <v>135</v>
      </c>
    </row>
    <row r="202" spans="2:65" s="13" customFormat="1" ht="11.25">
      <c r="B202" s="154"/>
      <c r="D202" s="147" t="s">
        <v>143</v>
      </c>
      <c r="E202" s="155" t="s">
        <v>1</v>
      </c>
      <c r="F202" s="156" t="s">
        <v>146</v>
      </c>
      <c r="H202" s="157">
        <v>0.34499999999999997</v>
      </c>
      <c r="I202" s="158"/>
      <c r="L202" s="154"/>
      <c r="M202" s="159"/>
      <c r="T202" s="160"/>
      <c r="AT202" s="155" t="s">
        <v>143</v>
      </c>
      <c r="AU202" s="155" t="s">
        <v>83</v>
      </c>
      <c r="AV202" s="13" t="s">
        <v>141</v>
      </c>
      <c r="AW202" s="13" t="s">
        <v>30</v>
      </c>
      <c r="AX202" s="13" t="s">
        <v>81</v>
      </c>
      <c r="AY202" s="155" t="s">
        <v>135</v>
      </c>
    </row>
    <row r="203" spans="2:65" s="1" customFormat="1" ht="33" customHeight="1">
      <c r="B203" s="31"/>
      <c r="C203" s="132" t="s">
        <v>248</v>
      </c>
      <c r="D203" s="132" t="s">
        <v>137</v>
      </c>
      <c r="E203" s="133" t="s">
        <v>249</v>
      </c>
      <c r="F203" s="134" t="s">
        <v>250</v>
      </c>
      <c r="G203" s="135" t="s">
        <v>140</v>
      </c>
      <c r="H203" s="136">
        <v>0.1</v>
      </c>
      <c r="I203" s="137"/>
      <c r="J203" s="138">
        <f>ROUND(I203*H203,2)</f>
        <v>0</v>
      </c>
      <c r="K203" s="139"/>
      <c r="L203" s="31"/>
      <c r="M203" s="140" t="s">
        <v>1</v>
      </c>
      <c r="N203" s="141" t="s">
        <v>38</v>
      </c>
      <c r="P203" s="142">
        <f>O203*H203</f>
        <v>0</v>
      </c>
      <c r="Q203" s="142">
        <v>1.1662600000000001</v>
      </c>
      <c r="R203" s="142">
        <f>Q203*H203</f>
        <v>0.11662600000000001</v>
      </c>
      <c r="S203" s="142">
        <v>0</v>
      </c>
      <c r="T203" s="143">
        <f>S203*H203</f>
        <v>0</v>
      </c>
      <c r="AR203" s="144" t="s">
        <v>141</v>
      </c>
      <c r="AT203" s="144" t="s">
        <v>137</v>
      </c>
      <c r="AU203" s="144" t="s">
        <v>83</v>
      </c>
      <c r="AY203" s="16" t="s">
        <v>135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6" t="s">
        <v>81</v>
      </c>
      <c r="BK203" s="145">
        <f>ROUND(I203*H203,2)</f>
        <v>0</v>
      </c>
      <c r="BL203" s="16" t="s">
        <v>141</v>
      </c>
      <c r="BM203" s="144" t="s">
        <v>251</v>
      </c>
    </row>
    <row r="204" spans="2:65" s="12" customFormat="1" ht="11.25">
      <c r="B204" s="146"/>
      <c r="D204" s="147" t="s">
        <v>143</v>
      </c>
      <c r="E204" s="148" t="s">
        <v>1</v>
      </c>
      <c r="F204" s="149" t="s">
        <v>252</v>
      </c>
      <c r="H204" s="150">
        <v>0.1</v>
      </c>
      <c r="I204" s="151"/>
      <c r="L204" s="146"/>
      <c r="M204" s="152"/>
      <c r="T204" s="153"/>
      <c r="AT204" s="148" t="s">
        <v>143</v>
      </c>
      <c r="AU204" s="148" t="s">
        <v>83</v>
      </c>
      <c r="AV204" s="12" t="s">
        <v>83</v>
      </c>
      <c r="AW204" s="12" t="s">
        <v>30</v>
      </c>
      <c r="AX204" s="12" t="s">
        <v>73</v>
      </c>
      <c r="AY204" s="148" t="s">
        <v>135</v>
      </c>
    </row>
    <row r="205" spans="2:65" s="13" customFormat="1" ht="11.25">
      <c r="B205" s="154"/>
      <c r="D205" s="147" t="s">
        <v>143</v>
      </c>
      <c r="E205" s="155" t="s">
        <v>1</v>
      </c>
      <c r="F205" s="156" t="s">
        <v>146</v>
      </c>
      <c r="H205" s="157">
        <v>0.1</v>
      </c>
      <c r="I205" s="158"/>
      <c r="L205" s="154"/>
      <c r="M205" s="159"/>
      <c r="T205" s="160"/>
      <c r="AT205" s="155" t="s">
        <v>143</v>
      </c>
      <c r="AU205" s="155" t="s">
        <v>83</v>
      </c>
      <c r="AV205" s="13" t="s">
        <v>141</v>
      </c>
      <c r="AW205" s="13" t="s">
        <v>30</v>
      </c>
      <c r="AX205" s="13" t="s">
        <v>81</v>
      </c>
      <c r="AY205" s="155" t="s">
        <v>135</v>
      </c>
    </row>
    <row r="206" spans="2:65" s="1" customFormat="1" ht="33" customHeight="1">
      <c r="B206" s="31"/>
      <c r="C206" s="132" t="s">
        <v>253</v>
      </c>
      <c r="D206" s="132" t="s">
        <v>137</v>
      </c>
      <c r="E206" s="133" t="s">
        <v>254</v>
      </c>
      <c r="F206" s="134" t="s">
        <v>255</v>
      </c>
      <c r="G206" s="135" t="s">
        <v>149</v>
      </c>
      <c r="H206" s="136">
        <v>6.33</v>
      </c>
      <c r="I206" s="137"/>
      <c r="J206" s="138">
        <f>ROUND(I206*H206,2)</f>
        <v>0</v>
      </c>
      <c r="K206" s="139"/>
      <c r="L206" s="31"/>
      <c r="M206" s="140" t="s">
        <v>1</v>
      </c>
      <c r="N206" s="141" t="s">
        <v>38</v>
      </c>
      <c r="P206" s="142">
        <f>O206*H206</f>
        <v>0</v>
      </c>
      <c r="Q206" s="142">
        <v>2.5504500000000001</v>
      </c>
      <c r="R206" s="142">
        <f>Q206*H206</f>
        <v>16.1443485</v>
      </c>
      <c r="S206" s="142">
        <v>0</v>
      </c>
      <c r="T206" s="143">
        <f>S206*H206</f>
        <v>0</v>
      </c>
      <c r="AR206" s="144" t="s">
        <v>141</v>
      </c>
      <c r="AT206" s="144" t="s">
        <v>137</v>
      </c>
      <c r="AU206" s="144" t="s">
        <v>83</v>
      </c>
      <c r="AY206" s="16" t="s">
        <v>135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6" t="s">
        <v>81</v>
      </c>
      <c r="BK206" s="145">
        <f>ROUND(I206*H206,2)</f>
        <v>0</v>
      </c>
      <c r="BL206" s="16" t="s">
        <v>141</v>
      </c>
      <c r="BM206" s="144" t="s">
        <v>256</v>
      </c>
    </row>
    <row r="207" spans="2:65" s="14" customFormat="1" ht="11.25">
      <c r="B207" s="172"/>
      <c r="D207" s="147" t="s">
        <v>143</v>
      </c>
      <c r="E207" s="173" t="s">
        <v>1</v>
      </c>
      <c r="F207" s="174" t="s">
        <v>257</v>
      </c>
      <c r="H207" s="173" t="s">
        <v>1</v>
      </c>
      <c r="I207" s="175"/>
      <c r="L207" s="172"/>
      <c r="M207" s="176"/>
      <c r="T207" s="177"/>
      <c r="AT207" s="173" t="s">
        <v>143</v>
      </c>
      <c r="AU207" s="173" t="s">
        <v>83</v>
      </c>
      <c r="AV207" s="14" t="s">
        <v>81</v>
      </c>
      <c r="AW207" s="14" t="s">
        <v>30</v>
      </c>
      <c r="AX207" s="14" t="s">
        <v>73</v>
      </c>
      <c r="AY207" s="173" t="s">
        <v>135</v>
      </c>
    </row>
    <row r="208" spans="2:65" s="12" customFormat="1" ht="11.25">
      <c r="B208" s="146"/>
      <c r="D208" s="147" t="s">
        <v>143</v>
      </c>
      <c r="E208" s="148" t="s">
        <v>1</v>
      </c>
      <c r="F208" s="149" t="s">
        <v>258</v>
      </c>
      <c r="H208" s="150">
        <v>6.33</v>
      </c>
      <c r="I208" s="151"/>
      <c r="L208" s="146"/>
      <c r="M208" s="152"/>
      <c r="T208" s="153"/>
      <c r="AT208" s="148" t="s">
        <v>143</v>
      </c>
      <c r="AU208" s="148" t="s">
        <v>83</v>
      </c>
      <c r="AV208" s="12" t="s">
        <v>83</v>
      </c>
      <c r="AW208" s="12" t="s">
        <v>30</v>
      </c>
      <c r="AX208" s="12" t="s">
        <v>73</v>
      </c>
      <c r="AY208" s="148" t="s">
        <v>135</v>
      </c>
    </row>
    <row r="209" spans="2:65" s="13" customFormat="1" ht="11.25">
      <c r="B209" s="154"/>
      <c r="D209" s="147" t="s">
        <v>143</v>
      </c>
      <c r="E209" s="155" t="s">
        <v>1</v>
      </c>
      <c r="F209" s="156" t="s">
        <v>146</v>
      </c>
      <c r="H209" s="157">
        <v>6.33</v>
      </c>
      <c r="I209" s="158"/>
      <c r="L209" s="154"/>
      <c r="M209" s="159"/>
      <c r="T209" s="160"/>
      <c r="AT209" s="155" t="s">
        <v>143</v>
      </c>
      <c r="AU209" s="155" t="s">
        <v>83</v>
      </c>
      <c r="AV209" s="13" t="s">
        <v>141</v>
      </c>
      <c r="AW209" s="13" t="s">
        <v>30</v>
      </c>
      <c r="AX209" s="13" t="s">
        <v>81</v>
      </c>
      <c r="AY209" s="155" t="s">
        <v>135</v>
      </c>
    </row>
    <row r="210" spans="2:65" s="1" customFormat="1" ht="33" customHeight="1">
      <c r="B210" s="31"/>
      <c r="C210" s="132" t="s">
        <v>259</v>
      </c>
      <c r="D210" s="132" t="s">
        <v>137</v>
      </c>
      <c r="E210" s="133" t="s">
        <v>260</v>
      </c>
      <c r="F210" s="134" t="s">
        <v>261</v>
      </c>
      <c r="G210" s="135" t="s">
        <v>149</v>
      </c>
      <c r="H210" s="136">
        <v>4.6079999999999997</v>
      </c>
      <c r="I210" s="137"/>
      <c r="J210" s="138">
        <f>ROUND(I210*H210,2)</f>
        <v>0</v>
      </c>
      <c r="K210" s="139"/>
      <c r="L210" s="31"/>
      <c r="M210" s="140" t="s">
        <v>1</v>
      </c>
      <c r="N210" s="141" t="s">
        <v>38</v>
      </c>
      <c r="P210" s="142">
        <f>O210*H210</f>
        <v>0</v>
      </c>
      <c r="Q210" s="142">
        <v>2.5504500000000001</v>
      </c>
      <c r="R210" s="142">
        <f>Q210*H210</f>
        <v>11.7524736</v>
      </c>
      <c r="S210" s="142">
        <v>0</v>
      </c>
      <c r="T210" s="143">
        <f>S210*H210</f>
        <v>0</v>
      </c>
      <c r="AR210" s="144" t="s">
        <v>141</v>
      </c>
      <c r="AT210" s="144" t="s">
        <v>137</v>
      </c>
      <c r="AU210" s="144" t="s">
        <v>83</v>
      </c>
      <c r="AY210" s="16" t="s">
        <v>135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6" t="s">
        <v>81</v>
      </c>
      <c r="BK210" s="145">
        <f>ROUND(I210*H210,2)</f>
        <v>0</v>
      </c>
      <c r="BL210" s="16" t="s">
        <v>141</v>
      </c>
      <c r="BM210" s="144" t="s">
        <v>262</v>
      </c>
    </row>
    <row r="211" spans="2:65" s="12" customFormat="1" ht="11.25">
      <c r="B211" s="146"/>
      <c r="D211" s="147" t="s">
        <v>143</v>
      </c>
      <c r="E211" s="148" t="s">
        <v>1</v>
      </c>
      <c r="F211" s="149" t="s">
        <v>263</v>
      </c>
      <c r="H211" s="150">
        <v>4.6079999999999997</v>
      </c>
      <c r="I211" s="151"/>
      <c r="L211" s="146"/>
      <c r="M211" s="152"/>
      <c r="T211" s="153"/>
      <c r="AT211" s="148" t="s">
        <v>143</v>
      </c>
      <c r="AU211" s="148" t="s">
        <v>83</v>
      </c>
      <c r="AV211" s="12" t="s">
        <v>83</v>
      </c>
      <c r="AW211" s="12" t="s">
        <v>30</v>
      </c>
      <c r="AX211" s="12" t="s">
        <v>73</v>
      </c>
      <c r="AY211" s="148" t="s">
        <v>135</v>
      </c>
    </row>
    <row r="212" spans="2:65" s="13" customFormat="1" ht="11.25">
      <c r="B212" s="154"/>
      <c r="D212" s="147" t="s">
        <v>143</v>
      </c>
      <c r="E212" s="155" t="s">
        <v>1</v>
      </c>
      <c r="F212" s="156" t="s">
        <v>146</v>
      </c>
      <c r="H212" s="157">
        <v>4.6079999999999997</v>
      </c>
      <c r="I212" s="158"/>
      <c r="L212" s="154"/>
      <c r="M212" s="159"/>
      <c r="T212" s="160"/>
      <c r="AT212" s="155" t="s">
        <v>143</v>
      </c>
      <c r="AU212" s="155" t="s">
        <v>83</v>
      </c>
      <c r="AV212" s="13" t="s">
        <v>141</v>
      </c>
      <c r="AW212" s="13" t="s">
        <v>30</v>
      </c>
      <c r="AX212" s="13" t="s">
        <v>81</v>
      </c>
      <c r="AY212" s="155" t="s">
        <v>135</v>
      </c>
    </row>
    <row r="213" spans="2:65" s="1" customFormat="1" ht="24.2" customHeight="1">
      <c r="B213" s="31"/>
      <c r="C213" s="132" t="s">
        <v>264</v>
      </c>
      <c r="D213" s="132" t="s">
        <v>137</v>
      </c>
      <c r="E213" s="133" t="s">
        <v>265</v>
      </c>
      <c r="F213" s="134" t="s">
        <v>266</v>
      </c>
      <c r="G213" s="135" t="s">
        <v>149</v>
      </c>
      <c r="H213" s="136">
        <v>6.6779999999999999</v>
      </c>
      <c r="I213" s="137"/>
      <c r="J213" s="138">
        <f>ROUND(I213*H213,2)</f>
        <v>0</v>
      </c>
      <c r="K213" s="139"/>
      <c r="L213" s="31"/>
      <c r="M213" s="140" t="s">
        <v>1</v>
      </c>
      <c r="N213" s="141" t="s">
        <v>38</v>
      </c>
      <c r="P213" s="142">
        <f>O213*H213</f>
        <v>0</v>
      </c>
      <c r="Q213" s="142">
        <v>2.5018699999999998</v>
      </c>
      <c r="R213" s="142">
        <f>Q213*H213</f>
        <v>16.707487859999997</v>
      </c>
      <c r="S213" s="142">
        <v>0</v>
      </c>
      <c r="T213" s="143">
        <f>S213*H213</f>
        <v>0</v>
      </c>
      <c r="AR213" s="144" t="s">
        <v>141</v>
      </c>
      <c r="AT213" s="144" t="s">
        <v>137</v>
      </c>
      <c r="AU213" s="144" t="s">
        <v>83</v>
      </c>
      <c r="AY213" s="16" t="s">
        <v>135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6" t="s">
        <v>81</v>
      </c>
      <c r="BK213" s="145">
        <f>ROUND(I213*H213,2)</f>
        <v>0</v>
      </c>
      <c r="BL213" s="16" t="s">
        <v>141</v>
      </c>
      <c r="BM213" s="144" t="s">
        <v>267</v>
      </c>
    </row>
    <row r="214" spans="2:65" s="12" customFormat="1" ht="11.25">
      <c r="B214" s="146"/>
      <c r="D214" s="147" t="s">
        <v>143</v>
      </c>
      <c r="E214" s="148" t="s">
        <v>1</v>
      </c>
      <c r="F214" s="149" t="s">
        <v>268</v>
      </c>
      <c r="H214" s="150">
        <v>2.3279999999999998</v>
      </c>
      <c r="I214" s="151"/>
      <c r="L214" s="146"/>
      <c r="M214" s="152"/>
      <c r="T214" s="153"/>
      <c r="AT214" s="148" t="s">
        <v>143</v>
      </c>
      <c r="AU214" s="148" t="s">
        <v>83</v>
      </c>
      <c r="AV214" s="12" t="s">
        <v>83</v>
      </c>
      <c r="AW214" s="12" t="s">
        <v>30</v>
      </c>
      <c r="AX214" s="12" t="s">
        <v>73</v>
      </c>
      <c r="AY214" s="148" t="s">
        <v>135</v>
      </c>
    </row>
    <row r="215" spans="2:65" s="12" customFormat="1" ht="11.25">
      <c r="B215" s="146"/>
      <c r="D215" s="147" t="s">
        <v>143</v>
      </c>
      <c r="E215" s="148" t="s">
        <v>1</v>
      </c>
      <c r="F215" s="149" t="s">
        <v>269</v>
      </c>
      <c r="H215" s="150">
        <v>4.3499999999999996</v>
      </c>
      <c r="I215" s="151"/>
      <c r="L215" s="146"/>
      <c r="M215" s="152"/>
      <c r="T215" s="153"/>
      <c r="AT215" s="148" t="s">
        <v>143</v>
      </c>
      <c r="AU215" s="148" t="s">
        <v>83</v>
      </c>
      <c r="AV215" s="12" t="s">
        <v>83</v>
      </c>
      <c r="AW215" s="12" t="s">
        <v>30</v>
      </c>
      <c r="AX215" s="12" t="s">
        <v>73</v>
      </c>
      <c r="AY215" s="148" t="s">
        <v>135</v>
      </c>
    </row>
    <row r="216" spans="2:65" s="13" customFormat="1" ht="11.25">
      <c r="B216" s="154"/>
      <c r="D216" s="147" t="s">
        <v>143</v>
      </c>
      <c r="E216" s="155" t="s">
        <v>1</v>
      </c>
      <c r="F216" s="156" t="s">
        <v>146</v>
      </c>
      <c r="H216" s="157">
        <v>6.6779999999999999</v>
      </c>
      <c r="I216" s="158"/>
      <c r="L216" s="154"/>
      <c r="M216" s="159"/>
      <c r="T216" s="160"/>
      <c r="AT216" s="155" t="s">
        <v>143</v>
      </c>
      <c r="AU216" s="155" t="s">
        <v>83</v>
      </c>
      <c r="AV216" s="13" t="s">
        <v>141</v>
      </c>
      <c r="AW216" s="13" t="s">
        <v>30</v>
      </c>
      <c r="AX216" s="13" t="s">
        <v>81</v>
      </c>
      <c r="AY216" s="155" t="s">
        <v>135</v>
      </c>
    </row>
    <row r="217" spans="2:65" s="1" customFormat="1" ht="16.5" customHeight="1">
      <c r="B217" s="31"/>
      <c r="C217" s="132" t="s">
        <v>270</v>
      </c>
      <c r="D217" s="132" t="s">
        <v>137</v>
      </c>
      <c r="E217" s="133" t="s">
        <v>271</v>
      </c>
      <c r="F217" s="134" t="s">
        <v>272</v>
      </c>
      <c r="G217" s="135" t="s">
        <v>140</v>
      </c>
      <c r="H217" s="136">
        <v>61.72</v>
      </c>
      <c r="I217" s="137"/>
      <c r="J217" s="138">
        <f>ROUND(I217*H217,2)</f>
        <v>0</v>
      </c>
      <c r="K217" s="139"/>
      <c r="L217" s="31"/>
      <c r="M217" s="140" t="s">
        <v>1</v>
      </c>
      <c r="N217" s="141" t="s">
        <v>38</v>
      </c>
      <c r="P217" s="142">
        <f>O217*H217</f>
        <v>0</v>
      </c>
      <c r="Q217" s="142">
        <v>2.7499999999999998E-3</v>
      </c>
      <c r="R217" s="142">
        <f>Q217*H217</f>
        <v>0.16972999999999999</v>
      </c>
      <c r="S217" s="142">
        <v>0</v>
      </c>
      <c r="T217" s="143">
        <f>S217*H217</f>
        <v>0</v>
      </c>
      <c r="AR217" s="144" t="s">
        <v>141</v>
      </c>
      <c r="AT217" s="144" t="s">
        <v>137</v>
      </c>
      <c r="AU217" s="144" t="s">
        <v>83</v>
      </c>
      <c r="AY217" s="16" t="s">
        <v>135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6" t="s">
        <v>81</v>
      </c>
      <c r="BK217" s="145">
        <f>ROUND(I217*H217,2)</f>
        <v>0</v>
      </c>
      <c r="BL217" s="16" t="s">
        <v>141</v>
      </c>
      <c r="BM217" s="144" t="s">
        <v>273</v>
      </c>
    </row>
    <row r="218" spans="2:65" s="12" customFormat="1" ht="11.25">
      <c r="B218" s="146"/>
      <c r="D218" s="147" t="s">
        <v>143</v>
      </c>
      <c r="E218" s="148" t="s">
        <v>1</v>
      </c>
      <c r="F218" s="149" t="s">
        <v>274</v>
      </c>
      <c r="H218" s="150">
        <v>61.72</v>
      </c>
      <c r="I218" s="151"/>
      <c r="L218" s="146"/>
      <c r="M218" s="152"/>
      <c r="T218" s="153"/>
      <c r="AT218" s="148" t="s">
        <v>143</v>
      </c>
      <c r="AU218" s="148" t="s">
        <v>83</v>
      </c>
      <c r="AV218" s="12" t="s">
        <v>83</v>
      </c>
      <c r="AW218" s="12" t="s">
        <v>30</v>
      </c>
      <c r="AX218" s="12" t="s">
        <v>73</v>
      </c>
      <c r="AY218" s="148" t="s">
        <v>135</v>
      </c>
    </row>
    <row r="219" spans="2:65" s="13" customFormat="1" ht="11.25">
      <c r="B219" s="154"/>
      <c r="D219" s="147" t="s">
        <v>143</v>
      </c>
      <c r="E219" s="155" t="s">
        <v>1</v>
      </c>
      <c r="F219" s="156" t="s">
        <v>146</v>
      </c>
      <c r="H219" s="157">
        <v>61.72</v>
      </c>
      <c r="I219" s="158"/>
      <c r="L219" s="154"/>
      <c r="M219" s="159"/>
      <c r="T219" s="160"/>
      <c r="AT219" s="155" t="s">
        <v>143</v>
      </c>
      <c r="AU219" s="155" t="s">
        <v>83</v>
      </c>
      <c r="AV219" s="13" t="s">
        <v>141</v>
      </c>
      <c r="AW219" s="13" t="s">
        <v>30</v>
      </c>
      <c r="AX219" s="13" t="s">
        <v>81</v>
      </c>
      <c r="AY219" s="155" t="s">
        <v>135</v>
      </c>
    </row>
    <row r="220" spans="2:65" s="1" customFormat="1" ht="21.75" customHeight="1">
      <c r="B220" s="31"/>
      <c r="C220" s="132" t="s">
        <v>275</v>
      </c>
      <c r="D220" s="132" t="s">
        <v>137</v>
      </c>
      <c r="E220" s="133" t="s">
        <v>276</v>
      </c>
      <c r="F220" s="134" t="s">
        <v>277</v>
      </c>
      <c r="G220" s="135" t="s">
        <v>140</v>
      </c>
      <c r="H220" s="136">
        <v>61.72</v>
      </c>
      <c r="I220" s="137"/>
      <c r="J220" s="138">
        <f>ROUND(I220*H220,2)</f>
        <v>0</v>
      </c>
      <c r="K220" s="139"/>
      <c r="L220" s="31"/>
      <c r="M220" s="140" t="s">
        <v>1</v>
      </c>
      <c r="N220" s="141" t="s">
        <v>38</v>
      </c>
      <c r="P220" s="142">
        <f>O220*H220</f>
        <v>0</v>
      </c>
      <c r="Q220" s="142">
        <v>0</v>
      </c>
      <c r="R220" s="142">
        <f>Q220*H220</f>
        <v>0</v>
      </c>
      <c r="S220" s="142">
        <v>0</v>
      </c>
      <c r="T220" s="143">
        <f>S220*H220</f>
        <v>0</v>
      </c>
      <c r="AR220" s="144" t="s">
        <v>141</v>
      </c>
      <c r="AT220" s="144" t="s">
        <v>137</v>
      </c>
      <c r="AU220" s="144" t="s">
        <v>83</v>
      </c>
      <c r="AY220" s="16" t="s">
        <v>135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6" t="s">
        <v>81</v>
      </c>
      <c r="BK220" s="145">
        <f>ROUND(I220*H220,2)</f>
        <v>0</v>
      </c>
      <c r="BL220" s="16" t="s">
        <v>141</v>
      </c>
      <c r="BM220" s="144" t="s">
        <v>278</v>
      </c>
    </row>
    <row r="221" spans="2:65" s="1" customFormat="1" ht="24.2" customHeight="1">
      <c r="B221" s="31"/>
      <c r="C221" s="132" t="s">
        <v>279</v>
      </c>
      <c r="D221" s="132" t="s">
        <v>137</v>
      </c>
      <c r="E221" s="133" t="s">
        <v>280</v>
      </c>
      <c r="F221" s="134" t="s">
        <v>281</v>
      </c>
      <c r="G221" s="135" t="s">
        <v>140</v>
      </c>
      <c r="H221" s="136">
        <v>40.68</v>
      </c>
      <c r="I221" s="137"/>
      <c r="J221" s="138">
        <f>ROUND(I221*H221,2)</f>
        <v>0</v>
      </c>
      <c r="K221" s="139"/>
      <c r="L221" s="31"/>
      <c r="M221" s="140" t="s">
        <v>1</v>
      </c>
      <c r="N221" s="141" t="s">
        <v>38</v>
      </c>
      <c r="P221" s="142">
        <f>O221*H221</f>
        <v>0</v>
      </c>
      <c r="Q221" s="142">
        <v>7.7000000000000002E-3</v>
      </c>
      <c r="R221" s="142">
        <f>Q221*H221</f>
        <v>0.31323600000000001</v>
      </c>
      <c r="S221" s="142">
        <v>0</v>
      </c>
      <c r="T221" s="143">
        <f>S221*H221</f>
        <v>0</v>
      </c>
      <c r="AR221" s="144" t="s">
        <v>141</v>
      </c>
      <c r="AT221" s="144" t="s">
        <v>137</v>
      </c>
      <c r="AU221" s="144" t="s">
        <v>83</v>
      </c>
      <c r="AY221" s="16" t="s">
        <v>135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6" t="s">
        <v>81</v>
      </c>
      <c r="BK221" s="145">
        <f>ROUND(I221*H221,2)</f>
        <v>0</v>
      </c>
      <c r="BL221" s="16" t="s">
        <v>141</v>
      </c>
      <c r="BM221" s="144" t="s">
        <v>282</v>
      </c>
    </row>
    <row r="222" spans="2:65" s="12" customFormat="1" ht="11.25">
      <c r="B222" s="146"/>
      <c r="D222" s="147" t="s">
        <v>143</v>
      </c>
      <c r="E222" s="148" t="s">
        <v>1</v>
      </c>
      <c r="F222" s="149" t="s">
        <v>283</v>
      </c>
      <c r="H222" s="150">
        <v>15.36</v>
      </c>
      <c r="I222" s="151"/>
      <c r="L222" s="146"/>
      <c r="M222" s="152"/>
      <c r="T222" s="153"/>
      <c r="AT222" s="148" t="s">
        <v>143</v>
      </c>
      <c r="AU222" s="148" t="s">
        <v>83</v>
      </c>
      <c r="AV222" s="12" t="s">
        <v>83</v>
      </c>
      <c r="AW222" s="12" t="s">
        <v>30</v>
      </c>
      <c r="AX222" s="12" t="s">
        <v>73</v>
      </c>
      <c r="AY222" s="148" t="s">
        <v>135</v>
      </c>
    </row>
    <row r="223" spans="2:65" s="12" customFormat="1" ht="11.25">
      <c r="B223" s="146"/>
      <c r="D223" s="147" t="s">
        <v>143</v>
      </c>
      <c r="E223" s="148" t="s">
        <v>1</v>
      </c>
      <c r="F223" s="149" t="s">
        <v>284</v>
      </c>
      <c r="H223" s="150">
        <v>25.32</v>
      </c>
      <c r="I223" s="151"/>
      <c r="L223" s="146"/>
      <c r="M223" s="152"/>
      <c r="T223" s="153"/>
      <c r="AT223" s="148" t="s">
        <v>143</v>
      </c>
      <c r="AU223" s="148" t="s">
        <v>83</v>
      </c>
      <c r="AV223" s="12" t="s">
        <v>83</v>
      </c>
      <c r="AW223" s="12" t="s">
        <v>30</v>
      </c>
      <c r="AX223" s="12" t="s">
        <v>73</v>
      </c>
      <c r="AY223" s="148" t="s">
        <v>135</v>
      </c>
    </row>
    <row r="224" spans="2:65" s="13" customFormat="1" ht="11.25">
      <c r="B224" s="154"/>
      <c r="D224" s="147" t="s">
        <v>143</v>
      </c>
      <c r="E224" s="155" t="s">
        <v>1</v>
      </c>
      <c r="F224" s="156" t="s">
        <v>146</v>
      </c>
      <c r="H224" s="157">
        <v>40.68</v>
      </c>
      <c r="I224" s="158"/>
      <c r="L224" s="154"/>
      <c r="M224" s="159"/>
      <c r="T224" s="160"/>
      <c r="AT224" s="155" t="s">
        <v>143</v>
      </c>
      <c r="AU224" s="155" t="s">
        <v>83</v>
      </c>
      <c r="AV224" s="13" t="s">
        <v>141</v>
      </c>
      <c r="AW224" s="13" t="s">
        <v>30</v>
      </c>
      <c r="AX224" s="13" t="s">
        <v>81</v>
      </c>
      <c r="AY224" s="155" t="s">
        <v>135</v>
      </c>
    </row>
    <row r="225" spans="2:65" s="1" customFormat="1" ht="24.2" customHeight="1">
      <c r="B225" s="31"/>
      <c r="C225" s="132" t="s">
        <v>285</v>
      </c>
      <c r="D225" s="132" t="s">
        <v>137</v>
      </c>
      <c r="E225" s="133" t="s">
        <v>286</v>
      </c>
      <c r="F225" s="134" t="s">
        <v>287</v>
      </c>
      <c r="G225" s="135" t="s">
        <v>140</v>
      </c>
      <c r="H225" s="136">
        <v>40.68</v>
      </c>
      <c r="I225" s="137"/>
      <c r="J225" s="138">
        <f>ROUND(I225*H225,2)</f>
        <v>0</v>
      </c>
      <c r="K225" s="139"/>
      <c r="L225" s="31"/>
      <c r="M225" s="140" t="s">
        <v>1</v>
      </c>
      <c r="N225" s="141" t="s">
        <v>38</v>
      </c>
      <c r="P225" s="142">
        <f>O225*H225</f>
        <v>0</v>
      </c>
      <c r="Q225" s="142">
        <v>0</v>
      </c>
      <c r="R225" s="142">
        <f>Q225*H225</f>
        <v>0</v>
      </c>
      <c r="S225" s="142">
        <v>0</v>
      </c>
      <c r="T225" s="143">
        <f>S225*H225</f>
        <v>0</v>
      </c>
      <c r="AR225" s="144" t="s">
        <v>141</v>
      </c>
      <c r="AT225" s="144" t="s">
        <v>137</v>
      </c>
      <c r="AU225" s="144" t="s">
        <v>83</v>
      </c>
      <c r="AY225" s="16" t="s">
        <v>135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6" t="s">
        <v>81</v>
      </c>
      <c r="BK225" s="145">
        <f>ROUND(I225*H225,2)</f>
        <v>0</v>
      </c>
      <c r="BL225" s="16" t="s">
        <v>141</v>
      </c>
      <c r="BM225" s="144" t="s">
        <v>288</v>
      </c>
    </row>
    <row r="226" spans="2:65" s="1" customFormat="1" ht="24.2" customHeight="1">
      <c r="B226" s="31"/>
      <c r="C226" s="132" t="s">
        <v>289</v>
      </c>
      <c r="D226" s="132" t="s">
        <v>137</v>
      </c>
      <c r="E226" s="133" t="s">
        <v>290</v>
      </c>
      <c r="F226" s="134" t="s">
        <v>291</v>
      </c>
      <c r="G226" s="135" t="s">
        <v>176</v>
      </c>
      <c r="H226" s="136">
        <v>1.0029999999999999</v>
      </c>
      <c r="I226" s="137"/>
      <c r="J226" s="138">
        <f>ROUND(I226*H226,2)</f>
        <v>0</v>
      </c>
      <c r="K226" s="139"/>
      <c r="L226" s="31"/>
      <c r="M226" s="140" t="s">
        <v>1</v>
      </c>
      <c r="N226" s="141" t="s">
        <v>38</v>
      </c>
      <c r="P226" s="142">
        <f>O226*H226</f>
        <v>0</v>
      </c>
      <c r="Q226" s="142">
        <v>1.0593999999999999</v>
      </c>
      <c r="R226" s="142">
        <f>Q226*H226</f>
        <v>1.0625781999999997</v>
      </c>
      <c r="S226" s="142">
        <v>0</v>
      </c>
      <c r="T226" s="143">
        <f>S226*H226</f>
        <v>0</v>
      </c>
      <c r="AR226" s="144" t="s">
        <v>141</v>
      </c>
      <c r="AT226" s="144" t="s">
        <v>137</v>
      </c>
      <c r="AU226" s="144" t="s">
        <v>83</v>
      </c>
      <c r="AY226" s="16" t="s">
        <v>135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6" t="s">
        <v>81</v>
      </c>
      <c r="BK226" s="145">
        <f>ROUND(I226*H226,2)</f>
        <v>0</v>
      </c>
      <c r="BL226" s="16" t="s">
        <v>141</v>
      </c>
      <c r="BM226" s="144" t="s">
        <v>292</v>
      </c>
    </row>
    <row r="227" spans="2:65" s="12" customFormat="1" ht="11.25">
      <c r="B227" s="146"/>
      <c r="D227" s="147" t="s">
        <v>143</v>
      </c>
      <c r="E227" s="148" t="s">
        <v>1</v>
      </c>
      <c r="F227" s="149" t="s">
        <v>293</v>
      </c>
      <c r="H227" s="150">
        <v>1.0029999999999999</v>
      </c>
      <c r="I227" s="151"/>
      <c r="L227" s="146"/>
      <c r="M227" s="152"/>
      <c r="T227" s="153"/>
      <c r="AT227" s="148" t="s">
        <v>143</v>
      </c>
      <c r="AU227" s="148" t="s">
        <v>83</v>
      </c>
      <c r="AV227" s="12" t="s">
        <v>83</v>
      </c>
      <c r="AW227" s="12" t="s">
        <v>30</v>
      </c>
      <c r="AX227" s="12" t="s">
        <v>73</v>
      </c>
      <c r="AY227" s="148" t="s">
        <v>135</v>
      </c>
    </row>
    <row r="228" spans="2:65" s="13" customFormat="1" ht="11.25">
      <c r="B228" s="154"/>
      <c r="D228" s="147" t="s">
        <v>143</v>
      </c>
      <c r="E228" s="155" t="s">
        <v>1</v>
      </c>
      <c r="F228" s="156" t="s">
        <v>146</v>
      </c>
      <c r="H228" s="157">
        <v>1.0029999999999999</v>
      </c>
      <c r="I228" s="158"/>
      <c r="L228" s="154"/>
      <c r="M228" s="159"/>
      <c r="T228" s="160"/>
      <c r="AT228" s="155" t="s">
        <v>143</v>
      </c>
      <c r="AU228" s="155" t="s">
        <v>83</v>
      </c>
      <c r="AV228" s="13" t="s">
        <v>141</v>
      </c>
      <c r="AW228" s="13" t="s">
        <v>30</v>
      </c>
      <c r="AX228" s="13" t="s">
        <v>81</v>
      </c>
      <c r="AY228" s="155" t="s">
        <v>135</v>
      </c>
    </row>
    <row r="229" spans="2:65" s="1" customFormat="1" ht="24.2" customHeight="1">
      <c r="B229" s="31"/>
      <c r="C229" s="132" t="s">
        <v>294</v>
      </c>
      <c r="D229" s="132" t="s">
        <v>137</v>
      </c>
      <c r="E229" s="133" t="s">
        <v>295</v>
      </c>
      <c r="F229" s="134" t="s">
        <v>296</v>
      </c>
      <c r="G229" s="135" t="s">
        <v>297</v>
      </c>
      <c r="H229" s="136">
        <v>4</v>
      </c>
      <c r="I229" s="137"/>
      <c r="J229" s="138">
        <f>ROUND(I229*H229,2)</f>
        <v>0</v>
      </c>
      <c r="K229" s="139"/>
      <c r="L229" s="31"/>
      <c r="M229" s="140" t="s">
        <v>1</v>
      </c>
      <c r="N229" s="141" t="s">
        <v>38</v>
      </c>
      <c r="P229" s="142">
        <f>O229*H229</f>
        <v>0</v>
      </c>
      <c r="Q229" s="142">
        <v>6.0000000000000002E-5</v>
      </c>
      <c r="R229" s="142">
        <f>Q229*H229</f>
        <v>2.4000000000000001E-4</v>
      </c>
      <c r="S229" s="142">
        <v>0</v>
      </c>
      <c r="T229" s="143">
        <f>S229*H229</f>
        <v>0</v>
      </c>
      <c r="AR229" s="144" t="s">
        <v>141</v>
      </c>
      <c r="AT229" s="144" t="s">
        <v>137</v>
      </c>
      <c r="AU229" s="144" t="s">
        <v>83</v>
      </c>
      <c r="AY229" s="16" t="s">
        <v>135</v>
      </c>
      <c r="BE229" s="145">
        <f>IF(N229="základní",J229,0)</f>
        <v>0</v>
      </c>
      <c r="BF229" s="145">
        <f>IF(N229="snížená",J229,0)</f>
        <v>0</v>
      </c>
      <c r="BG229" s="145">
        <f>IF(N229="zákl. přenesená",J229,0)</f>
        <v>0</v>
      </c>
      <c r="BH229" s="145">
        <f>IF(N229="sníž. přenesená",J229,0)</f>
        <v>0</v>
      </c>
      <c r="BI229" s="145">
        <f>IF(N229="nulová",J229,0)</f>
        <v>0</v>
      </c>
      <c r="BJ229" s="16" t="s">
        <v>81</v>
      </c>
      <c r="BK229" s="145">
        <f>ROUND(I229*H229,2)</f>
        <v>0</v>
      </c>
      <c r="BL229" s="16" t="s">
        <v>141</v>
      </c>
      <c r="BM229" s="144" t="s">
        <v>298</v>
      </c>
    </row>
    <row r="230" spans="2:65" s="12" customFormat="1" ht="11.25">
      <c r="B230" s="146"/>
      <c r="D230" s="147" t="s">
        <v>143</v>
      </c>
      <c r="E230" s="148" t="s">
        <v>1</v>
      </c>
      <c r="F230" s="149" t="s">
        <v>299</v>
      </c>
      <c r="H230" s="150">
        <v>4</v>
      </c>
      <c r="I230" s="151"/>
      <c r="L230" s="146"/>
      <c r="M230" s="152"/>
      <c r="T230" s="153"/>
      <c r="AT230" s="148" t="s">
        <v>143</v>
      </c>
      <c r="AU230" s="148" t="s">
        <v>83</v>
      </c>
      <c r="AV230" s="12" t="s">
        <v>83</v>
      </c>
      <c r="AW230" s="12" t="s">
        <v>30</v>
      </c>
      <c r="AX230" s="12" t="s">
        <v>73</v>
      </c>
      <c r="AY230" s="148" t="s">
        <v>135</v>
      </c>
    </row>
    <row r="231" spans="2:65" s="13" customFormat="1" ht="11.25">
      <c r="B231" s="154"/>
      <c r="D231" s="147" t="s">
        <v>143</v>
      </c>
      <c r="E231" s="155" t="s">
        <v>1</v>
      </c>
      <c r="F231" s="156" t="s">
        <v>146</v>
      </c>
      <c r="H231" s="157">
        <v>4</v>
      </c>
      <c r="I231" s="158"/>
      <c r="L231" s="154"/>
      <c r="M231" s="159"/>
      <c r="T231" s="160"/>
      <c r="AT231" s="155" t="s">
        <v>143</v>
      </c>
      <c r="AU231" s="155" t="s">
        <v>83</v>
      </c>
      <c r="AV231" s="13" t="s">
        <v>141</v>
      </c>
      <c r="AW231" s="13" t="s">
        <v>30</v>
      </c>
      <c r="AX231" s="13" t="s">
        <v>81</v>
      </c>
      <c r="AY231" s="155" t="s">
        <v>135</v>
      </c>
    </row>
    <row r="232" spans="2:65" s="1" customFormat="1" ht="16.5" customHeight="1">
      <c r="B232" s="31"/>
      <c r="C232" s="161" t="s">
        <v>300</v>
      </c>
      <c r="D232" s="161" t="s">
        <v>202</v>
      </c>
      <c r="E232" s="162" t="s">
        <v>301</v>
      </c>
      <c r="F232" s="163" t="s">
        <v>302</v>
      </c>
      <c r="G232" s="164" t="s">
        <v>149</v>
      </c>
      <c r="H232" s="165">
        <v>0.19600000000000001</v>
      </c>
      <c r="I232" s="166"/>
      <c r="J232" s="167">
        <f>ROUND(I232*H232,2)</f>
        <v>0</v>
      </c>
      <c r="K232" s="168"/>
      <c r="L232" s="169"/>
      <c r="M232" s="170" t="s">
        <v>1</v>
      </c>
      <c r="N232" s="171" t="s">
        <v>38</v>
      </c>
      <c r="P232" s="142">
        <f>O232*H232</f>
        <v>0</v>
      </c>
      <c r="Q232" s="142">
        <v>2.234</v>
      </c>
      <c r="R232" s="142">
        <f>Q232*H232</f>
        <v>0.43786400000000003</v>
      </c>
      <c r="S232" s="142">
        <v>0</v>
      </c>
      <c r="T232" s="143">
        <f>S232*H232</f>
        <v>0</v>
      </c>
      <c r="AR232" s="144" t="s">
        <v>179</v>
      </c>
      <c r="AT232" s="144" t="s">
        <v>202</v>
      </c>
      <c r="AU232" s="144" t="s">
        <v>83</v>
      </c>
      <c r="AY232" s="16" t="s">
        <v>135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6" t="s">
        <v>81</v>
      </c>
      <c r="BK232" s="145">
        <f>ROUND(I232*H232,2)</f>
        <v>0</v>
      </c>
      <c r="BL232" s="16" t="s">
        <v>141</v>
      </c>
      <c r="BM232" s="144" t="s">
        <v>303</v>
      </c>
    </row>
    <row r="233" spans="2:65" s="12" customFormat="1" ht="11.25">
      <c r="B233" s="146"/>
      <c r="D233" s="147" t="s">
        <v>143</v>
      </c>
      <c r="E233" s="148" t="s">
        <v>1</v>
      </c>
      <c r="F233" s="149" t="s">
        <v>304</v>
      </c>
      <c r="H233" s="150">
        <v>0.17</v>
      </c>
      <c r="I233" s="151"/>
      <c r="L233" s="146"/>
      <c r="M233" s="152"/>
      <c r="T233" s="153"/>
      <c r="AT233" s="148" t="s">
        <v>143</v>
      </c>
      <c r="AU233" s="148" t="s">
        <v>83</v>
      </c>
      <c r="AV233" s="12" t="s">
        <v>83</v>
      </c>
      <c r="AW233" s="12" t="s">
        <v>30</v>
      </c>
      <c r="AX233" s="12" t="s">
        <v>73</v>
      </c>
      <c r="AY233" s="148" t="s">
        <v>135</v>
      </c>
    </row>
    <row r="234" spans="2:65" s="13" customFormat="1" ht="11.25">
      <c r="B234" s="154"/>
      <c r="D234" s="147" t="s">
        <v>143</v>
      </c>
      <c r="E234" s="155" t="s">
        <v>1</v>
      </c>
      <c r="F234" s="156" t="s">
        <v>146</v>
      </c>
      <c r="H234" s="157">
        <v>0.17</v>
      </c>
      <c r="I234" s="158"/>
      <c r="L234" s="154"/>
      <c r="M234" s="159"/>
      <c r="T234" s="160"/>
      <c r="AT234" s="155" t="s">
        <v>143</v>
      </c>
      <c r="AU234" s="155" t="s">
        <v>83</v>
      </c>
      <c r="AV234" s="13" t="s">
        <v>141</v>
      </c>
      <c r="AW234" s="13" t="s">
        <v>30</v>
      </c>
      <c r="AX234" s="13" t="s">
        <v>81</v>
      </c>
      <c r="AY234" s="155" t="s">
        <v>135</v>
      </c>
    </row>
    <row r="235" spans="2:65" s="12" customFormat="1" ht="11.25">
      <c r="B235" s="146"/>
      <c r="D235" s="147" t="s">
        <v>143</v>
      </c>
      <c r="F235" s="149" t="s">
        <v>305</v>
      </c>
      <c r="H235" s="150">
        <v>0.19600000000000001</v>
      </c>
      <c r="I235" s="151"/>
      <c r="L235" s="146"/>
      <c r="M235" s="152"/>
      <c r="T235" s="153"/>
      <c r="AT235" s="148" t="s">
        <v>143</v>
      </c>
      <c r="AU235" s="148" t="s">
        <v>83</v>
      </c>
      <c r="AV235" s="12" t="s">
        <v>83</v>
      </c>
      <c r="AW235" s="12" t="s">
        <v>4</v>
      </c>
      <c r="AX235" s="12" t="s">
        <v>81</v>
      </c>
      <c r="AY235" s="148" t="s">
        <v>135</v>
      </c>
    </row>
    <row r="236" spans="2:65" s="1" customFormat="1" ht="24.2" customHeight="1">
      <c r="B236" s="31"/>
      <c r="C236" s="132" t="s">
        <v>306</v>
      </c>
      <c r="D236" s="132" t="s">
        <v>137</v>
      </c>
      <c r="E236" s="133" t="s">
        <v>307</v>
      </c>
      <c r="F236" s="134" t="s">
        <v>308</v>
      </c>
      <c r="G236" s="135" t="s">
        <v>222</v>
      </c>
      <c r="H236" s="136">
        <v>32</v>
      </c>
      <c r="I236" s="137"/>
      <c r="J236" s="138">
        <f>ROUND(I236*H236,2)</f>
        <v>0</v>
      </c>
      <c r="K236" s="139"/>
      <c r="L236" s="31"/>
      <c r="M236" s="140" t="s">
        <v>1</v>
      </c>
      <c r="N236" s="141" t="s">
        <v>38</v>
      </c>
      <c r="P236" s="142">
        <f>O236*H236</f>
        <v>0</v>
      </c>
      <c r="Q236" s="142">
        <v>3.739E-2</v>
      </c>
      <c r="R236" s="142">
        <f>Q236*H236</f>
        <v>1.19648</v>
      </c>
      <c r="S236" s="142">
        <v>0</v>
      </c>
      <c r="T236" s="143">
        <f>S236*H236</f>
        <v>0</v>
      </c>
      <c r="AR236" s="144" t="s">
        <v>141</v>
      </c>
      <c r="AT236" s="144" t="s">
        <v>137</v>
      </c>
      <c r="AU236" s="144" t="s">
        <v>83</v>
      </c>
      <c r="AY236" s="16" t="s">
        <v>135</v>
      </c>
      <c r="BE236" s="145">
        <f>IF(N236="základní",J236,0)</f>
        <v>0</v>
      </c>
      <c r="BF236" s="145">
        <f>IF(N236="snížená",J236,0)</f>
        <v>0</v>
      </c>
      <c r="BG236" s="145">
        <f>IF(N236="zákl. přenesená",J236,0)</f>
        <v>0</v>
      </c>
      <c r="BH236" s="145">
        <f>IF(N236="sníž. přenesená",J236,0)</f>
        <v>0</v>
      </c>
      <c r="BI236" s="145">
        <f>IF(N236="nulová",J236,0)</f>
        <v>0</v>
      </c>
      <c r="BJ236" s="16" t="s">
        <v>81</v>
      </c>
      <c r="BK236" s="145">
        <f>ROUND(I236*H236,2)</f>
        <v>0</v>
      </c>
      <c r="BL236" s="16" t="s">
        <v>141</v>
      </c>
      <c r="BM236" s="144" t="s">
        <v>309</v>
      </c>
    </row>
    <row r="237" spans="2:65" s="12" customFormat="1" ht="11.25">
      <c r="B237" s="146"/>
      <c r="D237" s="147" t="s">
        <v>143</v>
      </c>
      <c r="E237" s="148" t="s">
        <v>1</v>
      </c>
      <c r="F237" s="149" t="s">
        <v>310</v>
      </c>
      <c r="H237" s="150">
        <v>32</v>
      </c>
      <c r="I237" s="151"/>
      <c r="L237" s="146"/>
      <c r="M237" s="152"/>
      <c r="T237" s="153"/>
      <c r="AT237" s="148" t="s">
        <v>143</v>
      </c>
      <c r="AU237" s="148" t="s">
        <v>83</v>
      </c>
      <c r="AV237" s="12" t="s">
        <v>83</v>
      </c>
      <c r="AW237" s="12" t="s">
        <v>30</v>
      </c>
      <c r="AX237" s="12" t="s">
        <v>73</v>
      </c>
      <c r="AY237" s="148" t="s">
        <v>135</v>
      </c>
    </row>
    <row r="238" spans="2:65" s="13" customFormat="1" ht="11.25">
      <c r="B238" s="154"/>
      <c r="D238" s="147" t="s">
        <v>143</v>
      </c>
      <c r="E238" s="155" t="s">
        <v>1</v>
      </c>
      <c r="F238" s="156" t="s">
        <v>146</v>
      </c>
      <c r="H238" s="157">
        <v>32</v>
      </c>
      <c r="I238" s="158"/>
      <c r="L238" s="154"/>
      <c r="M238" s="159"/>
      <c r="T238" s="160"/>
      <c r="AT238" s="155" t="s">
        <v>143</v>
      </c>
      <c r="AU238" s="155" t="s">
        <v>83</v>
      </c>
      <c r="AV238" s="13" t="s">
        <v>141</v>
      </c>
      <c r="AW238" s="13" t="s">
        <v>30</v>
      </c>
      <c r="AX238" s="13" t="s">
        <v>81</v>
      </c>
      <c r="AY238" s="155" t="s">
        <v>135</v>
      </c>
    </row>
    <row r="239" spans="2:65" s="1" customFormat="1" ht="24.2" customHeight="1">
      <c r="B239" s="31"/>
      <c r="C239" s="161" t="s">
        <v>311</v>
      </c>
      <c r="D239" s="161" t="s">
        <v>202</v>
      </c>
      <c r="E239" s="162" t="s">
        <v>312</v>
      </c>
      <c r="F239" s="163" t="s">
        <v>313</v>
      </c>
      <c r="G239" s="164" t="s">
        <v>222</v>
      </c>
      <c r="H239" s="165">
        <v>32</v>
      </c>
      <c r="I239" s="166"/>
      <c r="J239" s="167">
        <f>ROUND(I239*H239,2)</f>
        <v>0</v>
      </c>
      <c r="K239" s="168"/>
      <c r="L239" s="169"/>
      <c r="M239" s="170" t="s">
        <v>1</v>
      </c>
      <c r="N239" s="171" t="s">
        <v>38</v>
      </c>
      <c r="P239" s="142">
        <f>O239*H239</f>
        <v>0</v>
      </c>
      <c r="Q239" s="142">
        <v>4.3400000000000001E-2</v>
      </c>
      <c r="R239" s="142">
        <f>Q239*H239</f>
        <v>1.3888</v>
      </c>
      <c r="S239" s="142">
        <v>0</v>
      </c>
      <c r="T239" s="143">
        <f>S239*H239</f>
        <v>0</v>
      </c>
      <c r="AR239" s="144" t="s">
        <v>179</v>
      </c>
      <c r="AT239" s="144" t="s">
        <v>202</v>
      </c>
      <c r="AU239" s="144" t="s">
        <v>83</v>
      </c>
      <c r="AY239" s="16" t="s">
        <v>135</v>
      </c>
      <c r="BE239" s="145">
        <f>IF(N239="základní",J239,0)</f>
        <v>0</v>
      </c>
      <c r="BF239" s="145">
        <f>IF(N239="snížená",J239,0)</f>
        <v>0</v>
      </c>
      <c r="BG239" s="145">
        <f>IF(N239="zákl. přenesená",J239,0)</f>
        <v>0</v>
      </c>
      <c r="BH239" s="145">
        <f>IF(N239="sníž. přenesená",J239,0)</f>
        <v>0</v>
      </c>
      <c r="BI239" s="145">
        <f>IF(N239="nulová",J239,0)</f>
        <v>0</v>
      </c>
      <c r="BJ239" s="16" t="s">
        <v>81</v>
      </c>
      <c r="BK239" s="145">
        <f>ROUND(I239*H239,2)</f>
        <v>0</v>
      </c>
      <c r="BL239" s="16" t="s">
        <v>141</v>
      </c>
      <c r="BM239" s="144" t="s">
        <v>314</v>
      </c>
    </row>
    <row r="240" spans="2:65" s="1" customFormat="1" ht="24.2" customHeight="1">
      <c r="B240" s="31"/>
      <c r="C240" s="132" t="s">
        <v>315</v>
      </c>
      <c r="D240" s="132" t="s">
        <v>137</v>
      </c>
      <c r="E240" s="133" t="s">
        <v>316</v>
      </c>
      <c r="F240" s="134" t="s">
        <v>317</v>
      </c>
      <c r="G240" s="135" t="s">
        <v>318</v>
      </c>
      <c r="H240" s="136">
        <v>4</v>
      </c>
      <c r="I240" s="137"/>
      <c r="J240" s="138">
        <f>ROUND(I240*H240,2)</f>
        <v>0</v>
      </c>
      <c r="K240" s="139"/>
      <c r="L240" s="31"/>
      <c r="M240" s="140" t="s">
        <v>1</v>
      </c>
      <c r="N240" s="141" t="s">
        <v>38</v>
      </c>
      <c r="P240" s="142">
        <f>O240*H240</f>
        <v>0</v>
      </c>
      <c r="Q240" s="142">
        <v>7.1000000000000002E-4</v>
      </c>
      <c r="R240" s="142">
        <f>Q240*H240</f>
        <v>2.8400000000000001E-3</v>
      </c>
      <c r="S240" s="142">
        <v>0</v>
      </c>
      <c r="T240" s="143">
        <f>S240*H240</f>
        <v>0</v>
      </c>
      <c r="AR240" s="144" t="s">
        <v>141</v>
      </c>
      <c r="AT240" s="144" t="s">
        <v>137</v>
      </c>
      <c r="AU240" s="144" t="s">
        <v>83</v>
      </c>
      <c r="AY240" s="16" t="s">
        <v>135</v>
      </c>
      <c r="BE240" s="145">
        <f>IF(N240="základní",J240,0)</f>
        <v>0</v>
      </c>
      <c r="BF240" s="145">
        <f>IF(N240="snížená",J240,0)</f>
        <v>0</v>
      </c>
      <c r="BG240" s="145">
        <f>IF(N240="zákl. přenesená",J240,0)</f>
        <v>0</v>
      </c>
      <c r="BH240" s="145">
        <f>IF(N240="sníž. přenesená",J240,0)</f>
        <v>0</v>
      </c>
      <c r="BI240" s="145">
        <f>IF(N240="nulová",J240,0)</f>
        <v>0</v>
      </c>
      <c r="BJ240" s="16" t="s">
        <v>81</v>
      </c>
      <c r="BK240" s="145">
        <f>ROUND(I240*H240,2)</f>
        <v>0</v>
      </c>
      <c r="BL240" s="16" t="s">
        <v>141</v>
      </c>
      <c r="BM240" s="144" t="s">
        <v>319</v>
      </c>
    </row>
    <row r="241" spans="2:65" s="1" customFormat="1" ht="24.2" customHeight="1">
      <c r="B241" s="31"/>
      <c r="C241" s="161" t="s">
        <v>320</v>
      </c>
      <c r="D241" s="161" t="s">
        <v>202</v>
      </c>
      <c r="E241" s="162" t="s">
        <v>321</v>
      </c>
      <c r="F241" s="163" t="s">
        <v>322</v>
      </c>
      <c r="G241" s="164" t="s">
        <v>318</v>
      </c>
      <c r="H241" s="165">
        <v>4</v>
      </c>
      <c r="I241" s="166"/>
      <c r="J241" s="167">
        <f>ROUND(I241*H241,2)</f>
        <v>0</v>
      </c>
      <c r="K241" s="168"/>
      <c r="L241" s="169"/>
      <c r="M241" s="170" t="s">
        <v>1</v>
      </c>
      <c r="N241" s="171" t="s">
        <v>38</v>
      </c>
      <c r="P241" s="142">
        <f>O241*H241</f>
        <v>0</v>
      </c>
      <c r="Q241" s="142">
        <v>6.5000000000000002E-2</v>
      </c>
      <c r="R241" s="142">
        <f>Q241*H241</f>
        <v>0.26</v>
      </c>
      <c r="S241" s="142">
        <v>0</v>
      </c>
      <c r="T241" s="143">
        <f>S241*H241</f>
        <v>0</v>
      </c>
      <c r="AR241" s="144" t="s">
        <v>179</v>
      </c>
      <c r="AT241" s="144" t="s">
        <v>202</v>
      </c>
      <c r="AU241" s="144" t="s">
        <v>83</v>
      </c>
      <c r="AY241" s="16" t="s">
        <v>135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6" t="s">
        <v>81</v>
      </c>
      <c r="BK241" s="145">
        <f>ROUND(I241*H241,2)</f>
        <v>0</v>
      </c>
      <c r="BL241" s="16" t="s">
        <v>141</v>
      </c>
      <c r="BM241" s="144" t="s">
        <v>323</v>
      </c>
    </row>
    <row r="242" spans="2:65" s="11" customFormat="1" ht="22.9" customHeight="1">
      <c r="B242" s="120"/>
      <c r="D242" s="121" t="s">
        <v>72</v>
      </c>
      <c r="E242" s="130" t="s">
        <v>141</v>
      </c>
      <c r="F242" s="130" t="s">
        <v>324</v>
      </c>
      <c r="I242" s="123"/>
      <c r="J242" s="131">
        <f>BK242</f>
        <v>0</v>
      </c>
      <c r="L242" s="120"/>
      <c r="M242" s="125"/>
      <c r="P242" s="126">
        <f>SUM(P243:P245)</f>
        <v>0</v>
      </c>
      <c r="R242" s="126">
        <f>SUM(R243:R245)</f>
        <v>7.4999999999999997E-2</v>
      </c>
      <c r="T242" s="127">
        <f>SUM(T243:T245)</f>
        <v>0</v>
      </c>
      <c r="AR242" s="121" t="s">
        <v>81</v>
      </c>
      <c r="AT242" s="128" t="s">
        <v>72</v>
      </c>
      <c r="AU242" s="128" t="s">
        <v>81</v>
      </c>
      <c r="AY242" s="121" t="s">
        <v>135</v>
      </c>
      <c r="BK242" s="129">
        <f>SUM(BK243:BK245)</f>
        <v>0</v>
      </c>
    </row>
    <row r="243" spans="2:65" s="1" customFormat="1" ht="16.5" customHeight="1">
      <c r="B243" s="31"/>
      <c r="C243" s="132" t="s">
        <v>325</v>
      </c>
      <c r="D243" s="132" t="s">
        <v>137</v>
      </c>
      <c r="E243" s="133" t="s">
        <v>326</v>
      </c>
      <c r="F243" s="134" t="s">
        <v>327</v>
      </c>
      <c r="G243" s="135" t="s">
        <v>140</v>
      </c>
      <c r="H243" s="136">
        <v>7.5</v>
      </c>
      <c r="I243" s="137"/>
      <c r="J243" s="138">
        <f>ROUND(I243*H243,2)</f>
        <v>0</v>
      </c>
      <c r="K243" s="139"/>
      <c r="L243" s="31"/>
      <c r="M243" s="140" t="s">
        <v>1</v>
      </c>
      <c r="N243" s="141" t="s">
        <v>38</v>
      </c>
      <c r="P243" s="142">
        <f>O243*H243</f>
        <v>0</v>
      </c>
      <c r="Q243" s="142">
        <v>0.01</v>
      </c>
      <c r="R243" s="142">
        <f>Q243*H243</f>
        <v>7.4999999999999997E-2</v>
      </c>
      <c r="S243" s="142">
        <v>0</v>
      </c>
      <c r="T243" s="143">
        <f>S243*H243</f>
        <v>0</v>
      </c>
      <c r="AR243" s="144" t="s">
        <v>141</v>
      </c>
      <c r="AT243" s="144" t="s">
        <v>137</v>
      </c>
      <c r="AU243" s="144" t="s">
        <v>83</v>
      </c>
      <c r="AY243" s="16" t="s">
        <v>135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6" t="s">
        <v>81</v>
      </c>
      <c r="BK243" s="145">
        <f>ROUND(I243*H243,2)</f>
        <v>0</v>
      </c>
      <c r="BL243" s="16" t="s">
        <v>141</v>
      </c>
      <c r="BM243" s="144" t="s">
        <v>328</v>
      </c>
    </row>
    <row r="244" spans="2:65" s="12" customFormat="1" ht="11.25">
      <c r="B244" s="146"/>
      <c r="D244" s="147" t="s">
        <v>143</v>
      </c>
      <c r="E244" s="148" t="s">
        <v>1</v>
      </c>
      <c r="F244" s="149" t="s">
        <v>329</v>
      </c>
      <c r="H244" s="150">
        <v>7.5</v>
      </c>
      <c r="I244" s="151"/>
      <c r="L244" s="146"/>
      <c r="M244" s="152"/>
      <c r="T244" s="153"/>
      <c r="AT244" s="148" t="s">
        <v>143</v>
      </c>
      <c r="AU244" s="148" t="s">
        <v>83</v>
      </c>
      <c r="AV244" s="12" t="s">
        <v>83</v>
      </c>
      <c r="AW244" s="12" t="s">
        <v>30</v>
      </c>
      <c r="AX244" s="12" t="s">
        <v>73</v>
      </c>
      <c r="AY244" s="148" t="s">
        <v>135</v>
      </c>
    </row>
    <row r="245" spans="2:65" s="13" customFormat="1" ht="11.25">
      <c r="B245" s="154"/>
      <c r="D245" s="147" t="s">
        <v>143</v>
      </c>
      <c r="E245" s="155" t="s">
        <v>1</v>
      </c>
      <c r="F245" s="156" t="s">
        <v>146</v>
      </c>
      <c r="H245" s="157">
        <v>7.5</v>
      </c>
      <c r="I245" s="158"/>
      <c r="L245" s="154"/>
      <c r="M245" s="159"/>
      <c r="T245" s="160"/>
      <c r="AT245" s="155" t="s">
        <v>143</v>
      </c>
      <c r="AU245" s="155" t="s">
        <v>83</v>
      </c>
      <c r="AV245" s="13" t="s">
        <v>141</v>
      </c>
      <c r="AW245" s="13" t="s">
        <v>30</v>
      </c>
      <c r="AX245" s="13" t="s">
        <v>81</v>
      </c>
      <c r="AY245" s="155" t="s">
        <v>135</v>
      </c>
    </row>
    <row r="246" spans="2:65" s="11" customFormat="1" ht="22.9" customHeight="1">
      <c r="B246" s="120"/>
      <c r="D246" s="121" t="s">
        <v>72</v>
      </c>
      <c r="E246" s="130" t="s">
        <v>167</v>
      </c>
      <c r="F246" s="130" t="s">
        <v>330</v>
      </c>
      <c r="I246" s="123"/>
      <c r="J246" s="131">
        <f>BK246</f>
        <v>0</v>
      </c>
      <c r="L246" s="120"/>
      <c r="M246" s="125"/>
      <c r="P246" s="126">
        <f>SUM(P247:P261)</f>
        <v>0</v>
      </c>
      <c r="R246" s="126">
        <f>SUM(R247:R261)</f>
        <v>1.4156000000000002</v>
      </c>
      <c r="T246" s="127">
        <f>SUM(T247:T261)</f>
        <v>0</v>
      </c>
      <c r="AR246" s="121" t="s">
        <v>81</v>
      </c>
      <c r="AT246" s="128" t="s">
        <v>72</v>
      </c>
      <c r="AU246" s="128" t="s">
        <v>81</v>
      </c>
      <c r="AY246" s="121" t="s">
        <v>135</v>
      </c>
      <c r="BK246" s="129">
        <f>SUM(BK247:BK261)</f>
        <v>0</v>
      </c>
    </row>
    <row r="247" spans="2:65" s="1" customFormat="1" ht="21.75" customHeight="1">
      <c r="B247" s="31"/>
      <c r="C247" s="132" t="s">
        <v>331</v>
      </c>
      <c r="D247" s="132" t="s">
        <v>137</v>
      </c>
      <c r="E247" s="133" t="s">
        <v>332</v>
      </c>
      <c r="F247" s="134" t="s">
        <v>333</v>
      </c>
      <c r="G247" s="135" t="s">
        <v>140</v>
      </c>
      <c r="H247" s="136">
        <v>6.2</v>
      </c>
      <c r="I247" s="137"/>
      <c r="J247" s="138">
        <f>ROUND(I247*H247,2)</f>
        <v>0</v>
      </c>
      <c r="K247" s="139"/>
      <c r="L247" s="31"/>
      <c r="M247" s="140" t="s">
        <v>1</v>
      </c>
      <c r="N247" s="141" t="s">
        <v>38</v>
      </c>
      <c r="P247" s="142">
        <f>O247*H247</f>
        <v>0</v>
      </c>
      <c r="Q247" s="142">
        <v>5.6000000000000001E-2</v>
      </c>
      <c r="R247" s="142">
        <f>Q247*H247</f>
        <v>0.34720000000000001</v>
      </c>
      <c r="S247" s="142">
        <v>0</v>
      </c>
      <c r="T247" s="143">
        <f>S247*H247</f>
        <v>0</v>
      </c>
      <c r="AR247" s="144" t="s">
        <v>141</v>
      </c>
      <c r="AT247" s="144" t="s">
        <v>137</v>
      </c>
      <c r="AU247" s="144" t="s">
        <v>83</v>
      </c>
      <c r="AY247" s="16" t="s">
        <v>135</v>
      </c>
      <c r="BE247" s="145">
        <f>IF(N247="základní",J247,0)</f>
        <v>0</v>
      </c>
      <c r="BF247" s="145">
        <f>IF(N247="snížená",J247,0)</f>
        <v>0</v>
      </c>
      <c r="BG247" s="145">
        <f>IF(N247="zákl. přenesená",J247,0)</f>
        <v>0</v>
      </c>
      <c r="BH247" s="145">
        <f>IF(N247="sníž. přenesená",J247,0)</f>
        <v>0</v>
      </c>
      <c r="BI247" s="145">
        <f>IF(N247="nulová",J247,0)</f>
        <v>0</v>
      </c>
      <c r="BJ247" s="16" t="s">
        <v>81</v>
      </c>
      <c r="BK247" s="145">
        <f>ROUND(I247*H247,2)</f>
        <v>0</v>
      </c>
      <c r="BL247" s="16" t="s">
        <v>141</v>
      </c>
      <c r="BM247" s="144" t="s">
        <v>334</v>
      </c>
    </row>
    <row r="248" spans="2:65" s="12" customFormat="1" ht="11.25">
      <c r="B248" s="146"/>
      <c r="D248" s="147" t="s">
        <v>143</v>
      </c>
      <c r="E248" s="148" t="s">
        <v>1</v>
      </c>
      <c r="F248" s="149" t="s">
        <v>335</v>
      </c>
      <c r="H248" s="150">
        <v>1.2</v>
      </c>
      <c r="I248" s="151"/>
      <c r="L248" s="146"/>
      <c r="M248" s="152"/>
      <c r="T248" s="153"/>
      <c r="AT248" s="148" t="s">
        <v>143</v>
      </c>
      <c r="AU248" s="148" t="s">
        <v>83</v>
      </c>
      <c r="AV248" s="12" t="s">
        <v>83</v>
      </c>
      <c r="AW248" s="12" t="s">
        <v>30</v>
      </c>
      <c r="AX248" s="12" t="s">
        <v>73</v>
      </c>
      <c r="AY248" s="148" t="s">
        <v>135</v>
      </c>
    </row>
    <row r="249" spans="2:65" s="12" customFormat="1" ht="11.25">
      <c r="B249" s="146"/>
      <c r="D249" s="147" t="s">
        <v>143</v>
      </c>
      <c r="E249" s="148" t="s">
        <v>1</v>
      </c>
      <c r="F249" s="149" t="s">
        <v>336</v>
      </c>
      <c r="H249" s="150">
        <v>5</v>
      </c>
      <c r="I249" s="151"/>
      <c r="L249" s="146"/>
      <c r="M249" s="152"/>
      <c r="T249" s="153"/>
      <c r="AT249" s="148" t="s">
        <v>143</v>
      </c>
      <c r="AU249" s="148" t="s">
        <v>83</v>
      </c>
      <c r="AV249" s="12" t="s">
        <v>83</v>
      </c>
      <c r="AW249" s="12" t="s">
        <v>30</v>
      </c>
      <c r="AX249" s="12" t="s">
        <v>73</v>
      </c>
      <c r="AY249" s="148" t="s">
        <v>135</v>
      </c>
    </row>
    <row r="250" spans="2:65" s="13" customFormat="1" ht="11.25">
      <c r="B250" s="154"/>
      <c r="D250" s="147" t="s">
        <v>143</v>
      </c>
      <c r="E250" s="155" t="s">
        <v>1</v>
      </c>
      <c r="F250" s="156" t="s">
        <v>146</v>
      </c>
      <c r="H250" s="157">
        <v>6.2</v>
      </c>
      <c r="I250" s="158"/>
      <c r="L250" s="154"/>
      <c r="M250" s="159"/>
      <c r="T250" s="160"/>
      <c r="AT250" s="155" t="s">
        <v>143</v>
      </c>
      <c r="AU250" s="155" t="s">
        <v>83</v>
      </c>
      <c r="AV250" s="13" t="s">
        <v>141</v>
      </c>
      <c r="AW250" s="13" t="s">
        <v>30</v>
      </c>
      <c r="AX250" s="13" t="s">
        <v>81</v>
      </c>
      <c r="AY250" s="155" t="s">
        <v>135</v>
      </c>
    </row>
    <row r="251" spans="2:65" s="1" customFormat="1" ht="21.75" customHeight="1">
      <c r="B251" s="31"/>
      <c r="C251" s="132" t="s">
        <v>337</v>
      </c>
      <c r="D251" s="132" t="s">
        <v>137</v>
      </c>
      <c r="E251" s="133" t="s">
        <v>338</v>
      </c>
      <c r="F251" s="134" t="s">
        <v>339</v>
      </c>
      <c r="G251" s="135" t="s">
        <v>140</v>
      </c>
      <c r="H251" s="136">
        <v>7.4</v>
      </c>
      <c r="I251" s="137"/>
      <c r="J251" s="138">
        <f>ROUND(I251*H251,2)</f>
        <v>0</v>
      </c>
      <c r="K251" s="139"/>
      <c r="L251" s="31"/>
      <c r="M251" s="140" t="s">
        <v>1</v>
      </c>
      <c r="N251" s="141" t="s">
        <v>38</v>
      </c>
      <c r="P251" s="142">
        <f>O251*H251</f>
        <v>0</v>
      </c>
      <c r="Q251" s="142">
        <v>3.7999999999999999E-2</v>
      </c>
      <c r="R251" s="142">
        <f>Q251*H251</f>
        <v>0.28120000000000001</v>
      </c>
      <c r="S251" s="142">
        <v>0</v>
      </c>
      <c r="T251" s="143">
        <f>S251*H251</f>
        <v>0</v>
      </c>
      <c r="AR251" s="144" t="s">
        <v>141</v>
      </c>
      <c r="AT251" s="144" t="s">
        <v>137</v>
      </c>
      <c r="AU251" s="144" t="s">
        <v>83</v>
      </c>
      <c r="AY251" s="16" t="s">
        <v>135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6" t="s">
        <v>81</v>
      </c>
      <c r="BK251" s="145">
        <f>ROUND(I251*H251,2)</f>
        <v>0</v>
      </c>
      <c r="BL251" s="16" t="s">
        <v>141</v>
      </c>
      <c r="BM251" s="144" t="s">
        <v>340</v>
      </c>
    </row>
    <row r="252" spans="2:65" s="12" customFormat="1" ht="11.25">
      <c r="B252" s="146"/>
      <c r="D252" s="147" t="s">
        <v>143</v>
      </c>
      <c r="E252" s="148" t="s">
        <v>1</v>
      </c>
      <c r="F252" s="149" t="s">
        <v>335</v>
      </c>
      <c r="H252" s="150">
        <v>1.2</v>
      </c>
      <c r="I252" s="151"/>
      <c r="L252" s="146"/>
      <c r="M252" s="152"/>
      <c r="T252" s="153"/>
      <c r="AT252" s="148" t="s">
        <v>143</v>
      </c>
      <c r="AU252" s="148" t="s">
        <v>83</v>
      </c>
      <c r="AV252" s="12" t="s">
        <v>83</v>
      </c>
      <c r="AW252" s="12" t="s">
        <v>30</v>
      </c>
      <c r="AX252" s="12" t="s">
        <v>73</v>
      </c>
      <c r="AY252" s="148" t="s">
        <v>135</v>
      </c>
    </row>
    <row r="253" spans="2:65" s="12" customFormat="1" ht="11.25">
      <c r="B253" s="146"/>
      <c r="D253" s="147" t="s">
        <v>143</v>
      </c>
      <c r="E253" s="148" t="s">
        <v>1</v>
      </c>
      <c r="F253" s="149" t="s">
        <v>341</v>
      </c>
      <c r="H253" s="150">
        <v>1.2</v>
      </c>
      <c r="I253" s="151"/>
      <c r="L253" s="146"/>
      <c r="M253" s="152"/>
      <c r="T253" s="153"/>
      <c r="AT253" s="148" t="s">
        <v>143</v>
      </c>
      <c r="AU253" s="148" t="s">
        <v>83</v>
      </c>
      <c r="AV253" s="12" t="s">
        <v>83</v>
      </c>
      <c r="AW253" s="12" t="s">
        <v>30</v>
      </c>
      <c r="AX253" s="12" t="s">
        <v>73</v>
      </c>
      <c r="AY253" s="148" t="s">
        <v>135</v>
      </c>
    </row>
    <row r="254" spans="2:65" s="12" customFormat="1" ht="11.25">
      <c r="B254" s="146"/>
      <c r="D254" s="147" t="s">
        <v>143</v>
      </c>
      <c r="E254" s="148" t="s">
        <v>1</v>
      </c>
      <c r="F254" s="149" t="s">
        <v>336</v>
      </c>
      <c r="H254" s="150">
        <v>5</v>
      </c>
      <c r="I254" s="151"/>
      <c r="L254" s="146"/>
      <c r="M254" s="152"/>
      <c r="T254" s="153"/>
      <c r="AT254" s="148" t="s">
        <v>143</v>
      </c>
      <c r="AU254" s="148" t="s">
        <v>83</v>
      </c>
      <c r="AV254" s="12" t="s">
        <v>83</v>
      </c>
      <c r="AW254" s="12" t="s">
        <v>30</v>
      </c>
      <c r="AX254" s="12" t="s">
        <v>73</v>
      </c>
      <c r="AY254" s="148" t="s">
        <v>135</v>
      </c>
    </row>
    <row r="255" spans="2:65" s="13" customFormat="1" ht="11.25">
      <c r="B255" s="154"/>
      <c r="D255" s="147" t="s">
        <v>143</v>
      </c>
      <c r="E255" s="155" t="s">
        <v>1</v>
      </c>
      <c r="F255" s="156" t="s">
        <v>146</v>
      </c>
      <c r="H255" s="157">
        <v>7.4</v>
      </c>
      <c r="I255" s="158"/>
      <c r="L255" s="154"/>
      <c r="M255" s="159"/>
      <c r="T255" s="160"/>
      <c r="AT255" s="155" t="s">
        <v>143</v>
      </c>
      <c r="AU255" s="155" t="s">
        <v>83</v>
      </c>
      <c r="AV255" s="13" t="s">
        <v>141</v>
      </c>
      <c r="AW255" s="13" t="s">
        <v>30</v>
      </c>
      <c r="AX255" s="13" t="s">
        <v>81</v>
      </c>
      <c r="AY255" s="155" t="s">
        <v>135</v>
      </c>
    </row>
    <row r="256" spans="2:65" s="1" customFormat="1" ht="16.5" customHeight="1">
      <c r="B256" s="31"/>
      <c r="C256" s="132" t="s">
        <v>342</v>
      </c>
      <c r="D256" s="132" t="s">
        <v>137</v>
      </c>
      <c r="E256" s="133" t="s">
        <v>343</v>
      </c>
      <c r="F256" s="134" t="s">
        <v>344</v>
      </c>
      <c r="G256" s="135" t="s">
        <v>140</v>
      </c>
      <c r="H256" s="136">
        <v>100</v>
      </c>
      <c r="I256" s="137"/>
      <c r="J256" s="138">
        <f>ROUND(I256*H256,2)</f>
        <v>0</v>
      </c>
      <c r="K256" s="139"/>
      <c r="L256" s="31"/>
      <c r="M256" s="140" t="s">
        <v>1</v>
      </c>
      <c r="N256" s="141" t="s">
        <v>38</v>
      </c>
      <c r="P256" s="142">
        <f>O256*H256</f>
        <v>0</v>
      </c>
      <c r="Q256" s="142">
        <v>6.5599999999999999E-3</v>
      </c>
      <c r="R256" s="142">
        <f>Q256*H256</f>
        <v>0.65600000000000003</v>
      </c>
      <c r="S256" s="142">
        <v>0</v>
      </c>
      <c r="T256" s="143">
        <f>S256*H256</f>
        <v>0</v>
      </c>
      <c r="AR256" s="144" t="s">
        <v>141</v>
      </c>
      <c r="AT256" s="144" t="s">
        <v>137</v>
      </c>
      <c r="AU256" s="144" t="s">
        <v>83</v>
      </c>
      <c r="AY256" s="16" t="s">
        <v>135</v>
      </c>
      <c r="BE256" s="145">
        <f>IF(N256="základní",J256,0)</f>
        <v>0</v>
      </c>
      <c r="BF256" s="145">
        <f>IF(N256="snížená",J256,0)</f>
        <v>0</v>
      </c>
      <c r="BG256" s="145">
        <f>IF(N256="zákl. přenesená",J256,0)</f>
        <v>0</v>
      </c>
      <c r="BH256" s="145">
        <f>IF(N256="sníž. přenesená",J256,0)</f>
        <v>0</v>
      </c>
      <c r="BI256" s="145">
        <f>IF(N256="nulová",J256,0)</f>
        <v>0</v>
      </c>
      <c r="BJ256" s="16" t="s">
        <v>81</v>
      </c>
      <c r="BK256" s="145">
        <f>ROUND(I256*H256,2)</f>
        <v>0</v>
      </c>
      <c r="BL256" s="16" t="s">
        <v>141</v>
      </c>
      <c r="BM256" s="144" t="s">
        <v>345</v>
      </c>
    </row>
    <row r="257" spans="2:65" s="12" customFormat="1" ht="11.25">
      <c r="B257" s="146"/>
      <c r="D257" s="147" t="s">
        <v>143</v>
      </c>
      <c r="E257" s="148" t="s">
        <v>1</v>
      </c>
      <c r="F257" s="149" t="s">
        <v>346</v>
      </c>
      <c r="H257" s="150">
        <v>100</v>
      </c>
      <c r="I257" s="151"/>
      <c r="L257" s="146"/>
      <c r="M257" s="152"/>
      <c r="T257" s="153"/>
      <c r="AT257" s="148" t="s">
        <v>143</v>
      </c>
      <c r="AU257" s="148" t="s">
        <v>83</v>
      </c>
      <c r="AV257" s="12" t="s">
        <v>83</v>
      </c>
      <c r="AW257" s="12" t="s">
        <v>30</v>
      </c>
      <c r="AX257" s="12" t="s">
        <v>73</v>
      </c>
      <c r="AY257" s="148" t="s">
        <v>135</v>
      </c>
    </row>
    <row r="258" spans="2:65" s="13" customFormat="1" ht="11.25">
      <c r="B258" s="154"/>
      <c r="D258" s="147" t="s">
        <v>143</v>
      </c>
      <c r="E258" s="155" t="s">
        <v>1</v>
      </c>
      <c r="F258" s="156" t="s">
        <v>146</v>
      </c>
      <c r="H258" s="157">
        <v>100</v>
      </c>
      <c r="I258" s="158"/>
      <c r="L258" s="154"/>
      <c r="M258" s="159"/>
      <c r="T258" s="160"/>
      <c r="AT258" s="155" t="s">
        <v>143</v>
      </c>
      <c r="AU258" s="155" t="s">
        <v>83</v>
      </c>
      <c r="AV258" s="13" t="s">
        <v>141</v>
      </c>
      <c r="AW258" s="13" t="s">
        <v>30</v>
      </c>
      <c r="AX258" s="13" t="s">
        <v>81</v>
      </c>
      <c r="AY258" s="155" t="s">
        <v>135</v>
      </c>
    </row>
    <row r="259" spans="2:65" s="1" customFormat="1" ht="16.5" customHeight="1">
      <c r="B259" s="31"/>
      <c r="C259" s="132" t="s">
        <v>347</v>
      </c>
      <c r="D259" s="132" t="s">
        <v>137</v>
      </c>
      <c r="E259" s="133" t="s">
        <v>348</v>
      </c>
      <c r="F259" s="134" t="s">
        <v>349</v>
      </c>
      <c r="G259" s="135" t="s">
        <v>140</v>
      </c>
      <c r="H259" s="136">
        <v>20</v>
      </c>
      <c r="I259" s="137"/>
      <c r="J259" s="138">
        <f>ROUND(I259*H259,2)</f>
        <v>0</v>
      </c>
      <c r="K259" s="139"/>
      <c r="L259" s="31"/>
      <c r="M259" s="140" t="s">
        <v>1</v>
      </c>
      <c r="N259" s="141" t="s">
        <v>38</v>
      </c>
      <c r="P259" s="142">
        <f>O259*H259</f>
        <v>0</v>
      </c>
      <c r="Q259" s="142">
        <v>6.5599999999999999E-3</v>
      </c>
      <c r="R259" s="142">
        <f>Q259*H259</f>
        <v>0.13119999999999998</v>
      </c>
      <c r="S259" s="142">
        <v>0</v>
      </c>
      <c r="T259" s="143">
        <f>S259*H259</f>
        <v>0</v>
      </c>
      <c r="AR259" s="144" t="s">
        <v>141</v>
      </c>
      <c r="AT259" s="144" t="s">
        <v>137</v>
      </c>
      <c r="AU259" s="144" t="s">
        <v>83</v>
      </c>
      <c r="AY259" s="16" t="s">
        <v>135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6" t="s">
        <v>81</v>
      </c>
      <c r="BK259" s="145">
        <f>ROUND(I259*H259,2)</f>
        <v>0</v>
      </c>
      <c r="BL259" s="16" t="s">
        <v>141</v>
      </c>
      <c r="BM259" s="144" t="s">
        <v>350</v>
      </c>
    </row>
    <row r="260" spans="2:65" s="12" customFormat="1" ht="11.25">
      <c r="B260" s="146"/>
      <c r="D260" s="147" t="s">
        <v>143</v>
      </c>
      <c r="E260" s="148" t="s">
        <v>1</v>
      </c>
      <c r="F260" s="149" t="s">
        <v>351</v>
      </c>
      <c r="H260" s="150">
        <v>20</v>
      </c>
      <c r="I260" s="151"/>
      <c r="L260" s="146"/>
      <c r="M260" s="152"/>
      <c r="T260" s="153"/>
      <c r="AT260" s="148" t="s">
        <v>143</v>
      </c>
      <c r="AU260" s="148" t="s">
        <v>83</v>
      </c>
      <c r="AV260" s="12" t="s">
        <v>83</v>
      </c>
      <c r="AW260" s="12" t="s">
        <v>30</v>
      </c>
      <c r="AX260" s="12" t="s">
        <v>73</v>
      </c>
      <c r="AY260" s="148" t="s">
        <v>135</v>
      </c>
    </row>
    <row r="261" spans="2:65" s="13" customFormat="1" ht="11.25">
      <c r="B261" s="154"/>
      <c r="D261" s="147" t="s">
        <v>143</v>
      </c>
      <c r="E261" s="155" t="s">
        <v>1</v>
      </c>
      <c r="F261" s="156" t="s">
        <v>146</v>
      </c>
      <c r="H261" s="157">
        <v>20</v>
      </c>
      <c r="I261" s="158"/>
      <c r="L261" s="154"/>
      <c r="M261" s="159"/>
      <c r="T261" s="160"/>
      <c r="AT261" s="155" t="s">
        <v>143</v>
      </c>
      <c r="AU261" s="155" t="s">
        <v>83</v>
      </c>
      <c r="AV261" s="13" t="s">
        <v>141</v>
      </c>
      <c r="AW261" s="13" t="s">
        <v>30</v>
      </c>
      <c r="AX261" s="13" t="s">
        <v>81</v>
      </c>
      <c r="AY261" s="155" t="s">
        <v>135</v>
      </c>
    </row>
    <row r="262" spans="2:65" s="11" customFormat="1" ht="22.9" customHeight="1">
      <c r="B262" s="120"/>
      <c r="D262" s="121" t="s">
        <v>72</v>
      </c>
      <c r="E262" s="130" t="s">
        <v>183</v>
      </c>
      <c r="F262" s="130" t="s">
        <v>352</v>
      </c>
      <c r="I262" s="123"/>
      <c r="J262" s="131">
        <f>BK262</f>
        <v>0</v>
      </c>
      <c r="L262" s="120"/>
      <c r="M262" s="125"/>
      <c r="P262" s="126">
        <f>SUM(P263:P286)</f>
        <v>0</v>
      </c>
      <c r="R262" s="126">
        <f>SUM(R263:R286)</f>
        <v>0</v>
      </c>
      <c r="T262" s="127">
        <f>SUM(T263:T286)</f>
        <v>7.728396</v>
      </c>
      <c r="AR262" s="121" t="s">
        <v>81</v>
      </c>
      <c r="AT262" s="128" t="s">
        <v>72</v>
      </c>
      <c r="AU262" s="128" t="s">
        <v>81</v>
      </c>
      <c r="AY262" s="121" t="s">
        <v>135</v>
      </c>
      <c r="BK262" s="129">
        <f>SUM(BK263:BK286)</f>
        <v>0</v>
      </c>
    </row>
    <row r="263" spans="2:65" s="1" customFormat="1" ht="16.5" customHeight="1">
      <c r="B263" s="31"/>
      <c r="C263" s="132" t="s">
        <v>353</v>
      </c>
      <c r="D263" s="132" t="s">
        <v>137</v>
      </c>
      <c r="E263" s="133" t="s">
        <v>354</v>
      </c>
      <c r="F263" s="134" t="s">
        <v>355</v>
      </c>
      <c r="G263" s="135" t="s">
        <v>356</v>
      </c>
      <c r="H263" s="136">
        <v>1</v>
      </c>
      <c r="I263" s="137"/>
      <c r="J263" s="138">
        <f>ROUND(I263*H263,2)</f>
        <v>0</v>
      </c>
      <c r="K263" s="139"/>
      <c r="L263" s="31"/>
      <c r="M263" s="140" t="s">
        <v>1</v>
      </c>
      <c r="N263" s="141" t="s">
        <v>38</v>
      </c>
      <c r="P263" s="142">
        <f>O263*H263</f>
        <v>0</v>
      </c>
      <c r="Q263" s="142">
        <v>0</v>
      </c>
      <c r="R263" s="142">
        <f>Q263*H263</f>
        <v>0</v>
      </c>
      <c r="S263" s="142">
        <v>0</v>
      </c>
      <c r="T263" s="143">
        <f>S263*H263</f>
        <v>0</v>
      </c>
      <c r="AR263" s="144" t="s">
        <v>141</v>
      </c>
      <c r="AT263" s="144" t="s">
        <v>137</v>
      </c>
      <c r="AU263" s="144" t="s">
        <v>83</v>
      </c>
      <c r="AY263" s="16" t="s">
        <v>135</v>
      </c>
      <c r="BE263" s="145">
        <f>IF(N263="základní",J263,0)</f>
        <v>0</v>
      </c>
      <c r="BF263" s="145">
        <f>IF(N263="snížená",J263,0)</f>
        <v>0</v>
      </c>
      <c r="BG263" s="145">
        <f>IF(N263="zákl. přenesená",J263,0)</f>
        <v>0</v>
      </c>
      <c r="BH263" s="145">
        <f>IF(N263="sníž. přenesená",J263,0)</f>
        <v>0</v>
      </c>
      <c r="BI263" s="145">
        <f>IF(N263="nulová",J263,0)</f>
        <v>0</v>
      </c>
      <c r="BJ263" s="16" t="s">
        <v>81</v>
      </c>
      <c r="BK263" s="145">
        <f>ROUND(I263*H263,2)</f>
        <v>0</v>
      </c>
      <c r="BL263" s="16" t="s">
        <v>141</v>
      </c>
      <c r="BM263" s="144" t="s">
        <v>357</v>
      </c>
    </row>
    <row r="264" spans="2:65" s="1" customFormat="1" ht="16.5" customHeight="1">
      <c r="B264" s="31"/>
      <c r="C264" s="132" t="s">
        <v>358</v>
      </c>
      <c r="D264" s="132" t="s">
        <v>137</v>
      </c>
      <c r="E264" s="133" t="s">
        <v>359</v>
      </c>
      <c r="F264" s="134" t="s">
        <v>360</v>
      </c>
      <c r="G264" s="135" t="s">
        <v>140</v>
      </c>
      <c r="H264" s="136">
        <v>30</v>
      </c>
      <c r="I264" s="137"/>
      <c r="J264" s="138">
        <f>ROUND(I264*H264,2)</f>
        <v>0</v>
      </c>
      <c r="K264" s="139"/>
      <c r="L264" s="31"/>
      <c r="M264" s="140" t="s">
        <v>1</v>
      </c>
      <c r="N264" s="141" t="s">
        <v>38</v>
      </c>
      <c r="P264" s="142">
        <f>O264*H264</f>
        <v>0</v>
      </c>
      <c r="Q264" s="142">
        <v>0</v>
      </c>
      <c r="R264" s="142">
        <f>Q264*H264</f>
        <v>0</v>
      </c>
      <c r="S264" s="142">
        <v>0</v>
      </c>
      <c r="T264" s="143">
        <f>S264*H264</f>
        <v>0</v>
      </c>
      <c r="AR264" s="144" t="s">
        <v>141</v>
      </c>
      <c r="AT264" s="144" t="s">
        <v>137</v>
      </c>
      <c r="AU264" s="144" t="s">
        <v>83</v>
      </c>
      <c r="AY264" s="16" t="s">
        <v>135</v>
      </c>
      <c r="BE264" s="145">
        <f>IF(N264="základní",J264,0)</f>
        <v>0</v>
      </c>
      <c r="BF264" s="145">
        <f>IF(N264="snížená",J264,0)</f>
        <v>0</v>
      </c>
      <c r="BG264" s="145">
        <f>IF(N264="zákl. přenesená",J264,0)</f>
        <v>0</v>
      </c>
      <c r="BH264" s="145">
        <f>IF(N264="sníž. přenesená",J264,0)</f>
        <v>0</v>
      </c>
      <c r="BI264" s="145">
        <f>IF(N264="nulová",J264,0)</f>
        <v>0</v>
      </c>
      <c r="BJ264" s="16" t="s">
        <v>81</v>
      </c>
      <c r="BK264" s="145">
        <f>ROUND(I264*H264,2)</f>
        <v>0</v>
      </c>
      <c r="BL264" s="16" t="s">
        <v>141</v>
      </c>
      <c r="BM264" s="144" t="s">
        <v>361</v>
      </c>
    </row>
    <row r="265" spans="2:65" s="12" customFormat="1" ht="11.25">
      <c r="B265" s="146"/>
      <c r="D265" s="147" t="s">
        <v>143</v>
      </c>
      <c r="E265" s="148" t="s">
        <v>1</v>
      </c>
      <c r="F265" s="149" t="s">
        <v>362</v>
      </c>
      <c r="H265" s="150">
        <v>30</v>
      </c>
      <c r="I265" s="151"/>
      <c r="L265" s="146"/>
      <c r="M265" s="152"/>
      <c r="T265" s="153"/>
      <c r="AT265" s="148" t="s">
        <v>143</v>
      </c>
      <c r="AU265" s="148" t="s">
        <v>83</v>
      </c>
      <c r="AV265" s="12" t="s">
        <v>83</v>
      </c>
      <c r="AW265" s="12" t="s">
        <v>30</v>
      </c>
      <c r="AX265" s="12" t="s">
        <v>73</v>
      </c>
      <c r="AY265" s="148" t="s">
        <v>135</v>
      </c>
    </row>
    <row r="266" spans="2:65" s="13" customFormat="1" ht="11.25">
      <c r="B266" s="154"/>
      <c r="D266" s="147" t="s">
        <v>143</v>
      </c>
      <c r="E266" s="155" t="s">
        <v>1</v>
      </c>
      <c r="F266" s="156" t="s">
        <v>146</v>
      </c>
      <c r="H266" s="157">
        <v>30</v>
      </c>
      <c r="I266" s="158"/>
      <c r="L266" s="154"/>
      <c r="M266" s="159"/>
      <c r="T266" s="160"/>
      <c r="AT266" s="155" t="s">
        <v>143</v>
      </c>
      <c r="AU266" s="155" t="s">
        <v>83</v>
      </c>
      <c r="AV266" s="13" t="s">
        <v>141</v>
      </c>
      <c r="AW266" s="13" t="s">
        <v>30</v>
      </c>
      <c r="AX266" s="13" t="s">
        <v>81</v>
      </c>
      <c r="AY266" s="155" t="s">
        <v>135</v>
      </c>
    </row>
    <row r="267" spans="2:65" s="1" customFormat="1" ht="16.5" customHeight="1">
      <c r="B267" s="31"/>
      <c r="C267" s="132" t="s">
        <v>363</v>
      </c>
      <c r="D267" s="132" t="s">
        <v>137</v>
      </c>
      <c r="E267" s="133" t="s">
        <v>364</v>
      </c>
      <c r="F267" s="134" t="s">
        <v>365</v>
      </c>
      <c r="G267" s="135" t="s">
        <v>140</v>
      </c>
      <c r="H267" s="136">
        <v>3.45</v>
      </c>
      <c r="I267" s="137"/>
      <c r="J267" s="138">
        <f>ROUND(I267*H267,2)</f>
        <v>0</v>
      </c>
      <c r="K267" s="139"/>
      <c r="L267" s="31"/>
      <c r="M267" s="140" t="s">
        <v>1</v>
      </c>
      <c r="N267" s="141" t="s">
        <v>38</v>
      </c>
      <c r="P267" s="142">
        <f>O267*H267</f>
        <v>0</v>
      </c>
      <c r="Q267" s="142">
        <v>0</v>
      </c>
      <c r="R267" s="142">
        <f>Q267*H267</f>
        <v>0</v>
      </c>
      <c r="S267" s="142">
        <v>0</v>
      </c>
      <c r="T267" s="143">
        <f>S267*H267</f>
        <v>0</v>
      </c>
      <c r="AR267" s="144" t="s">
        <v>141</v>
      </c>
      <c r="AT267" s="144" t="s">
        <v>137</v>
      </c>
      <c r="AU267" s="144" t="s">
        <v>83</v>
      </c>
      <c r="AY267" s="16" t="s">
        <v>135</v>
      </c>
      <c r="BE267" s="145">
        <f>IF(N267="základní",J267,0)</f>
        <v>0</v>
      </c>
      <c r="BF267" s="145">
        <f>IF(N267="snížená",J267,0)</f>
        <v>0</v>
      </c>
      <c r="BG267" s="145">
        <f>IF(N267="zákl. přenesená",J267,0)</f>
        <v>0</v>
      </c>
      <c r="BH267" s="145">
        <f>IF(N267="sníž. přenesená",J267,0)</f>
        <v>0</v>
      </c>
      <c r="BI267" s="145">
        <f>IF(N267="nulová",J267,0)</f>
        <v>0</v>
      </c>
      <c r="BJ267" s="16" t="s">
        <v>81</v>
      </c>
      <c r="BK267" s="145">
        <f>ROUND(I267*H267,2)</f>
        <v>0</v>
      </c>
      <c r="BL267" s="16" t="s">
        <v>141</v>
      </c>
      <c r="BM267" s="144" t="s">
        <v>366</v>
      </c>
    </row>
    <row r="268" spans="2:65" s="12" customFormat="1" ht="11.25">
      <c r="B268" s="146"/>
      <c r="D268" s="147" t="s">
        <v>143</v>
      </c>
      <c r="E268" s="148" t="s">
        <v>1</v>
      </c>
      <c r="F268" s="149" t="s">
        <v>367</v>
      </c>
      <c r="H268" s="150">
        <v>3.45</v>
      </c>
      <c r="I268" s="151"/>
      <c r="L268" s="146"/>
      <c r="M268" s="152"/>
      <c r="T268" s="153"/>
      <c r="AT268" s="148" t="s">
        <v>143</v>
      </c>
      <c r="AU268" s="148" t="s">
        <v>83</v>
      </c>
      <c r="AV268" s="12" t="s">
        <v>83</v>
      </c>
      <c r="AW268" s="12" t="s">
        <v>30</v>
      </c>
      <c r="AX268" s="12" t="s">
        <v>73</v>
      </c>
      <c r="AY268" s="148" t="s">
        <v>135</v>
      </c>
    </row>
    <row r="269" spans="2:65" s="13" customFormat="1" ht="11.25">
      <c r="B269" s="154"/>
      <c r="D269" s="147" t="s">
        <v>143</v>
      </c>
      <c r="E269" s="155" t="s">
        <v>1</v>
      </c>
      <c r="F269" s="156" t="s">
        <v>146</v>
      </c>
      <c r="H269" s="157">
        <v>3.45</v>
      </c>
      <c r="I269" s="158"/>
      <c r="L269" s="154"/>
      <c r="M269" s="159"/>
      <c r="T269" s="160"/>
      <c r="AT269" s="155" t="s">
        <v>143</v>
      </c>
      <c r="AU269" s="155" t="s">
        <v>83</v>
      </c>
      <c r="AV269" s="13" t="s">
        <v>141</v>
      </c>
      <c r="AW269" s="13" t="s">
        <v>30</v>
      </c>
      <c r="AX269" s="13" t="s">
        <v>81</v>
      </c>
      <c r="AY269" s="155" t="s">
        <v>135</v>
      </c>
    </row>
    <row r="270" spans="2:65" s="1" customFormat="1" ht="21.75" customHeight="1">
      <c r="B270" s="31"/>
      <c r="C270" s="132" t="s">
        <v>368</v>
      </c>
      <c r="D270" s="132" t="s">
        <v>137</v>
      </c>
      <c r="E270" s="133" t="s">
        <v>369</v>
      </c>
      <c r="F270" s="134" t="s">
        <v>370</v>
      </c>
      <c r="G270" s="135" t="s">
        <v>140</v>
      </c>
      <c r="H270" s="136">
        <v>3.5880000000000001</v>
      </c>
      <c r="I270" s="137"/>
      <c r="J270" s="138">
        <f>ROUND(I270*H270,2)</f>
        <v>0</v>
      </c>
      <c r="K270" s="139"/>
      <c r="L270" s="31"/>
      <c r="M270" s="140" t="s">
        <v>1</v>
      </c>
      <c r="N270" s="141" t="s">
        <v>38</v>
      </c>
      <c r="P270" s="142">
        <f>O270*H270</f>
        <v>0</v>
      </c>
      <c r="Q270" s="142">
        <v>0</v>
      </c>
      <c r="R270" s="142">
        <f>Q270*H270</f>
        <v>0</v>
      </c>
      <c r="S270" s="142">
        <v>6.7000000000000004E-2</v>
      </c>
      <c r="T270" s="143">
        <f>S270*H270</f>
        <v>0.24039600000000003</v>
      </c>
      <c r="AR270" s="144" t="s">
        <v>141</v>
      </c>
      <c r="AT270" s="144" t="s">
        <v>137</v>
      </c>
      <c r="AU270" s="144" t="s">
        <v>83</v>
      </c>
      <c r="AY270" s="16" t="s">
        <v>135</v>
      </c>
      <c r="BE270" s="145">
        <f>IF(N270="základní",J270,0)</f>
        <v>0</v>
      </c>
      <c r="BF270" s="145">
        <f>IF(N270="snížená",J270,0)</f>
        <v>0</v>
      </c>
      <c r="BG270" s="145">
        <f>IF(N270="zákl. přenesená",J270,0)</f>
        <v>0</v>
      </c>
      <c r="BH270" s="145">
        <f>IF(N270="sníž. přenesená",J270,0)</f>
        <v>0</v>
      </c>
      <c r="BI270" s="145">
        <f>IF(N270="nulová",J270,0)</f>
        <v>0</v>
      </c>
      <c r="BJ270" s="16" t="s">
        <v>81</v>
      </c>
      <c r="BK270" s="145">
        <f>ROUND(I270*H270,2)</f>
        <v>0</v>
      </c>
      <c r="BL270" s="16" t="s">
        <v>141</v>
      </c>
      <c r="BM270" s="144" t="s">
        <v>371</v>
      </c>
    </row>
    <row r="271" spans="2:65" s="12" customFormat="1" ht="11.25">
      <c r="B271" s="146"/>
      <c r="D271" s="147" t="s">
        <v>143</v>
      </c>
      <c r="E271" s="148" t="s">
        <v>1</v>
      </c>
      <c r="F271" s="149" t="s">
        <v>372</v>
      </c>
      <c r="H271" s="150">
        <v>3.5880000000000001</v>
      </c>
      <c r="I271" s="151"/>
      <c r="L271" s="146"/>
      <c r="M271" s="152"/>
      <c r="T271" s="153"/>
      <c r="AT271" s="148" t="s">
        <v>143</v>
      </c>
      <c r="AU271" s="148" t="s">
        <v>83</v>
      </c>
      <c r="AV271" s="12" t="s">
        <v>83</v>
      </c>
      <c r="AW271" s="12" t="s">
        <v>30</v>
      </c>
      <c r="AX271" s="12" t="s">
        <v>73</v>
      </c>
      <c r="AY271" s="148" t="s">
        <v>135</v>
      </c>
    </row>
    <row r="272" spans="2:65" s="13" customFormat="1" ht="11.25">
      <c r="B272" s="154"/>
      <c r="D272" s="147" t="s">
        <v>143</v>
      </c>
      <c r="E272" s="155" t="s">
        <v>1</v>
      </c>
      <c r="F272" s="156" t="s">
        <v>146</v>
      </c>
      <c r="H272" s="157">
        <v>3.5880000000000001</v>
      </c>
      <c r="I272" s="158"/>
      <c r="L272" s="154"/>
      <c r="M272" s="159"/>
      <c r="T272" s="160"/>
      <c r="AT272" s="155" t="s">
        <v>143</v>
      </c>
      <c r="AU272" s="155" t="s">
        <v>83</v>
      </c>
      <c r="AV272" s="13" t="s">
        <v>141</v>
      </c>
      <c r="AW272" s="13" t="s">
        <v>30</v>
      </c>
      <c r="AX272" s="13" t="s">
        <v>81</v>
      </c>
      <c r="AY272" s="155" t="s">
        <v>135</v>
      </c>
    </row>
    <row r="273" spans="2:65" s="1" customFormat="1" ht="24.2" customHeight="1">
      <c r="B273" s="31"/>
      <c r="C273" s="132" t="s">
        <v>373</v>
      </c>
      <c r="D273" s="132" t="s">
        <v>137</v>
      </c>
      <c r="E273" s="133" t="s">
        <v>374</v>
      </c>
      <c r="F273" s="134" t="s">
        <v>375</v>
      </c>
      <c r="G273" s="135" t="s">
        <v>149</v>
      </c>
      <c r="H273" s="136">
        <v>3.5960000000000001</v>
      </c>
      <c r="I273" s="137"/>
      <c r="J273" s="138">
        <f>ROUND(I273*H273,2)</f>
        <v>0</v>
      </c>
      <c r="K273" s="139"/>
      <c r="L273" s="31"/>
      <c r="M273" s="140" t="s">
        <v>1</v>
      </c>
      <c r="N273" s="141" t="s">
        <v>38</v>
      </c>
      <c r="P273" s="142">
        <f>O273*H273</f>
        <v>0</v>
      </c>
      <c r="Q273" s="142">
        <v>0</v>
      </c>
      <c r="R273" s="142">
        <f>Q273*H273</f>
        <v>0</v>
      </c>
      <c r="S273" s="142">
        <v>1.8</v>
      </c>
      <c r="T273" s="143">
        <f>S273*H273</f>
        <v>6.4728000000000003</v>
      </c>
      <c r="AR273" s="144" t="s">
        <v>141</v>
      </c>
      <c r="AT273" s="144" t="s">
        <v>137</v>
      </c>
      <c r="AU273" s="144" t="s">
        <v>83</v>
      </c>
      <c r="AY273" s="16" t="s">
        <v>135</v>
      </c>
      <c r="BE273" s="145">
        <f>IF(N273="základní",J273,0)</f>
        <v>0</v>
      </c>
      <c r="BF273" s="145">
        <f>IF(N273="snížená",J273,0)</f>
        <v>0</v>
      </c>
      <c r="BG273" s="145">
        <f>IF(N273="zákl. přenesená",J273,0)</f>
        <v>0</v>
      </c>
      <c r="BH273" s="145">
        <f>IF(N273="sníž. přenesená",J273,0)</f>
        <v>0</v>
      </c>
      <c r="BI273" s="145">
        <f>IF(N273="nulová",J273,0)</f>
        <v>0</v>
      </c>
      <c r="BJ273" s="16" t="s">
        <v>81</v>
      </c>
      <c r="BK273" s="145">
        <f>ROUND(I273*H273,2)</f>
        <v>0</v>
      </c>
      <c r="BL273" s="16" t="s">
        <v>141</v>
      </c>
      <c r="BM273" s="144" t="s">
        <v>376</v>
      </c>
    </row>
    <row r="274" spans="2:65" s="14" customFormat="1" ht="11.25">
      <c r="B274" s="172"/>
      <c r="D274" s="147" t="s">
        <v>143</v>
      </c>
      <c r="E274" s="173" t="s">
        <v>1</v>
      </c>
      <c r="F274" s="174" t="s">
        <v>377</v>
      </c>
      <c r="H274" s="173" t="s">
        <v>1</v>
      </c>
      <c r="I274" s="175"/>
      <c r="L274" s="172"/>
      <c r="M274" s="176"/>
      <c r="T274" s="177"/>
      <c r="AT274" s="173" t="s">
        <v>143</v>
      </c>
      <c r="AU274" s="173" t="s">
        <v>83</v>
      </c>
      <c r="AV274" s="14" t="s">
        <v>81</v>
      </c>
      <c r="AW274" s="14" t="s">
        <v>30</v>
      </c>
      <c r="AX274" s="14" t="s">
        <v>73</v>
      </c>
      <c r="AY274" s="173" t="s">
        <v>135</v>
      </c>
    </row>
    <row r="275" spans="2:65" s="12" customFormat="1" ht="11.25">
      <c r="B275" s="146"/>
      <c r="D275" s="147" t="s">
        <v>143</v>
      </c>
      <c r="E275" s="148" t="s">
        <v>1</v>
      </c>
      <c r="F275" s="149" t="s">
        <v>378</v>
      </c>
      <c r="H275" s="150">
        <v>3.5960000000000001</v>
      </c>
      <c r="I275" s="151"/>
      <c r="L275" s="146"/>
      <c r="M275" s="152"/>
      <c r="T275" s="153"/>
      <c r="AT275" s="148" t="s">
        <v>143</v>
      </c>
      <c r="AU275" s="148" t="s">
        <v>83</v>
      </c>
      <c r="AV275" s="12" t="s">
        <v>83</v>
      </c>
      <c r="AW275" s="12" t="s">
        <v>30</v>
      </c>
      <c r="AX275" s="12" t="s">
        <v>73</v>
      </c>
      <c r="AY275" s="148" t="s">
        <v>135</v>
      </c>
    </row>
    <row r="276" spans="2:65" s="13" customFormat="1" ht="11.25">
      <c r="B276" s="154"/>
      <c r="D276" s="147" t="s">
        <v>143</v>
      </c>
      <c r="E276" s="155" t="s">
        <v>1</v>
      </c>
      <c r="F276" s="156" t="s">
        <v>146</v>
      </c>
      <c r="H276" s="157">
        <v>3.5960000000000001</v>
      </c>
      <c r="I276" s="158"/>
      <c r="L276" s="154"/>
      <c r="M276" s="159"/>
      <c r="T276" s="160"/>
      <c r="AT276" s="155" t="s">
        <v>143</v>
      </c>
      <c r="AU276" s="155" t="s">
        <v>83</v>
      </c>
      <c r="AV276" s="13" t="s">
        <v>141</v>
      </c>
      <c r="AW276" s="13" t="s">
        <v>30</v>
      </c>
      <c r="AX276" s="13" t="s">
        <v>81</v>
      </c>
      <c r="AY276" s="155" t="s">
        <v>135</v>
      </c>
    </row>
    <row r="277" spans="2:65" s="1" customFormat="1" ht="24.2" customHeight="1">
      <c r="B277" s="31"/>
      <c r="C277" s="132" t="s">
        <v>379</v>
      </c>
      <c r="D277" s="132" t="s">
        <v>137</v>
      </c>
      <c r="E277" s="133" t="s">
        <v>380</v>
      </c>
      <c r="F277" s="134" t="s">
        <v>381</v>
      </c>
      <c r="G277" s="135" t="s">
        <v>149</v>
      </c>
      <c r="H277" s="136">
        <v>7.3999999999999996E-2</v>
      </c>
      <c r="I277" s="137"/>
      <c r="J277" s="138">
        <f>ROUND(I277*H277,2)</f>
        <v>0</v>
      </c>
      <c r="K277" s="139"/>
      <c r="L277" s="31"/>
      <c r="M277" s="140" t="s">
        <v>1</v>
      </c>
      <c r="N277" s="141" t="s">
        <v>38</v>
      </c>
      <c r="P277" s="142">
        <f>O277*H277</f>
        <v>0</v>
      </c>
      <c r="Q277" s="142">
        <v>0</v>
      </c>
      <c r="R277" s="142">
        <f>Q277*H277</f>
        <v>0</v>
      </c>
      <c r="S277" s="142">
        <v>1.8</v>
      </c>
      <c r="T277" s="143">
        <f>S277*H277</f>
        <v>0.13319999999999999</v>
      </c>
      <c r="AR277" s="144" t="s">
        <v>141</v>
      </c>
      <c r="AT277" s="144" t="s">
        <v>137</v>
      </c>
      <c r="AU277" s="144" t="s">
        <v>83</v>
      </c>
      <c r="AY277" s="16" t="s">
        <v>135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6" t="s">
        <v>81</v>
      </c>
      <c r="BK277" s="145">
        <f>ROUND(I277*H277,2)</f>
        <v>0</v>
      </c>
      <c r="BL277" s="16" t="s">
        <v>141</v>
      </c>
      <c r="BM277" s="144" t="s">
        <v>382</v>
      </c>
    </row>
    <row r="278" spans="2:65" s="12" customFormat="1" ht="11.25">
      <c r="B278" s="146"/>
      <c r="D278" s="147" t="s">
        <v>143</v>
      </c>
      <c r="E278" s="148" t="s">
        <v>1</v>
      </c>
      <c r="F278" s="149" t="s">
        <v>383</v>
      </c>
      <c r="H278" s="150">
        <v>7.3999999999999996E-2</v>
      </c>
      <c r="I278" s="151"/>
      <c r="L278" s="146"/>
      <c r="M278" s="152"/>
      <c r="T278" s="153"/>
      <c r="AT278" s="148" t="s">
        <v>143</v>
      </c>
      <c r="AU278" s="148" t="s">
        <v>83</v>
      </c>
      <c r="AV278" s="12" t="s">
        <v>83</v>
      </c>
      <c r="AW278" s="12" t="s">
        <v>30</v>
      </c>
      <c r="AX278" s="12" t="s">
        <v>73</v>
      </c>
      <c r="AY278" s="148" t="s">
        <v>135</v>
      </c>
    </row>
    <row r="279" spans="2:65" s="13" customFormat="1" ht="11.25">
      <c r="B279" s="154"/>
      <c r="D279" s="147" t="s">
        <v>143</v>
      </c>
      <c r="E279" s="155" t="s">
        <v>1</v>
      </c>
      <c r="F279" s="156" t="s">
        <v>146</v>
      </c>
      <c r="H279" s="157">
        <v>7.3999999999999996E-2</v>
      </c>
      <c r="I279" s="158"/>
      <c r="L279" s="154"/>
      <c r="M279" s="159"/>
      <c r="T279" s="160"/>
      <c r="AT279" s="155" t="s">
        <v>143</v>
      </c>
      <c r="AU279" s="155" t="s">
        <v>83</v>
      </c>
      <c r="AV279" s="13" t="s">
        <v>141</v>
      </c>
      <c r="AW279" s="13" t="s">
        <v>30</v>
      </c>
      <c r="AX279" s="13" t="s">
        <v>81</v>
      </c>
      <c r="AY279" s="155" t="s">
        <v>135</v>
      </c>
    </row>
    <row r="280" spans="2:65" s="1" customFormat="1" ht="24.2" customHeight="1">
      <c r="B280" s="31"/>
      <c r="C280" s="132" t="s">
        <v>384</v>
      </c>
      <c r="D280" s="132" t="s">
        <v>137</v>
      </c>
      <c r="E280" s="133" t="s">
        <v>385</v>
      </c>
      <c r="F280" s="134" t="s">
        <v>386</v>
      </c>
      <c r="G280" s="135" t="s">
        <v>222</v>
      </c>
      <c r="H280" s="136">
        <v>50</v>
      </c>
      <c r="I280" s="137"/>
      <c r="J280" s="138">
        <f>ROUND(I280*H280,2)</f>
        <v>0</v>
      </c>
      <c r="K280" s="139"/>
      <c r="L280" s="31"/>
      <c r="M280" s="140" t="s">
        <v>1</v>
      </c>
      <c r="N280" s="141" t="s">
        <v>38</v>
      </c>
      <c r="P280" s="142">
        <f>O280*H280</f>
        <v>0</v>
      </c>
      <c r="Q280" s="142">
        <v>0</v>
      </c>
      <c r="R280" s="142">
        <f>Q280*H280</f>
        <v>0</v>
      </c>
      <c r="S280" s="142">
        <v>8.9999999999999993E-3</v>
      </c>
      <c r="T280" s="143">
        <f>S280*H280</f>
        <v>0.44999999999999996</v>
      </c>
      <c r="AR280" s="144" t="s">
        <v>141</v>
      </c>
      <c r="AT280" s="144" t="s">
        <v>137</v>
      </c>
      <c r="AU280" s="144" t="s">
        <v>83</v>
      </c>
      <c r="AY280" s="16" t="s">
        <v>135</v>
      </c>
      <c r="BE280" s="145">
        <f>IF(N280="základní",J280,0)</f>
        <v>0</v>
      </c>
      <c r="BF280" s="145">
        <f>IF(N280="snížená",J280,0)</f>
        <v>0</v>
      </c>
      <c r="BG280" s="145">
        <f>IF(N280="zákl. přenesená",J280,0)</f>
        <v>0</v>
      </c>
      <c r="BH280" s="145">
        <f>IF(N280="sníž. přenesená",J280,0)</f>
        <v>0</v>
      </c>
      <c r="BI280" s="145">
        <f>IF(N280="nulová",J280,0)</f>
        <v>0</v>
      </c>
      <c r="BJ280" s="16" t="s">
        <v>81</v>
      </c>
      <c r="BK280" s="145">
        <f>ROUND(I280*H280,2)</f>
        <v>0</v>
      </c>
      <c r="BL280" s="16" t="s">
        <v>141</v>
      </c>
      <c r="BM280" s="144" t="s">
        <v>387</v>
      </c>
    </row>
    <row r="281" spans="2:65" s="12" customFormat="1" ht="11.25">
      <c r="B281" s="146"/>
      <c r="D281" s="147" t="s">
        <v>143</v>
      </c>
      <c r="E281" s="148" t="s">
        <v>1</v>
      </c>
      <c r="F281" s="149" t="s">
        <v>388</v>
      </c>
      <c r="H281" s="150">
        <v>50</v>
      </c>
      <c r="I281" s="151"/>
      <c r="L281" s="146"/>
      <c r="M281" s="152"/>
      <c r="T281" s="153"/>
      <c r="AT281" s="148" t="s">
        <v>143</v>
      </c>
      <c r="AU281" s="148" t="s">
        <v>83</v>
      </c>
      <c r="AV281" s="12" t="s">
        <v>83</v>
      </c>
      <c r="AW281" s="12" t="s">
        <v>30</v>
      </c>
      <c r="AX281" s="12" t="s">
        <v>73</v>
      </c>
      <c r="AY281" s="148" t="s">
        <v>135</v>
      </c>
    </row>
    <row r="282" spans="2:65" s="13" customFormat="1" ht="11.25">
      <c r="B282" s="154"/>
      <c r="D282" s="147" t="s">
        <v>143</v>
      </c>
      <c r="E282" s="155" t="s">
        <v>1</v>
      </c>
      <c r="F282" s="156" t="s">
        <v>146</v>
      </c>
      <c r="H282" s="157">
        <v>50</v>
      </c>
      <c r="I282" s="158"/>
      <c r="L282" s="154"/>
      <c r="M282" s="159"/>
      <c r="T282" s="160"/>
      <c r="AT282" s="155" t="s">
        <v>143</v>
      </c>
      <c r="AU282" s="155" t="s">
        <v>83</v>
      </c>
      <c r="AV282" s="13" t="s">
        <v>141</v>
      </c>
      <c r="AW282" s="13" t="s">
        <v>30</v>
      </c>
      <c r="AX282" s="13" t="s">
        <v>81</v>
      </c>
      <c r="AY282" s="155" t="s">
        <v>135</v>
      </c>
    </row>
    <row r="283" spans="2:65" s="1" customFormat="1" ht="24.2" customHeight="1">
      <c r="B283" s="31"/>
      <c r="C283" s="132" t="s">
        <v>389</v>
      </c>
      <c r="D283" s="132" t="s">
        <v>137</v>
      </c>
      <c r="E283" s="133" t="s">
        <v>390</v>
      </c>
      <c r="F283" s="134" t="s">
        <v>391</v>
      </c>
      <c r="G283" s="135" t="s">
        <v>222</v>
      </c>
      <c r="H283" s="136">
        <v>24</v>
      </c>
      <c r="I283" s="137"/>
      <c r="J283" s="138">
        <f>ROUND(I283*H283,2)</f>
        <v>0</v>
      </c>
      <c r="K283" s="139"/>
      <c r="L283" s="31"/>
      <c r="M283" s="140" t="s">
        <v>1</v>
      </c>
      <c r="N283" s="141" t="s">
        <v>38</v>
      </c>
      <c r="P283" s="142">
        <f>O283*H283</f>
        <v>0</v>
      </c>
      <c r="Q283" s="142">
        <v>0</v>
      </c>
      <c r="R283" s="142">
        <f>Q283*H283</f>
        <v>0</v>
      </c>
      <c r="S283" s="142">
        <v>1.7999999999999999E-2</v>
      </c>
      <c r="T283" s="143">
        <f>S283*H283</f>
        <v>0.43199999999999994</v>
      </c>
      <c r="AR283" s="144" t="s">
        <v>141</v>
      </c>
      <c r="AT283" s="144" t="s">
        <v>137</v>
      </c>
      <c r="AU283" s="144" t="s">
        <v>83</v>
      </c>
      <c r="AY283" s="16" t="s">
        <v>135</v>
      </c>
      <c r="BE283" s="145">
        <f>IF(N283="základní",J283,0)</f>
        <v>0</v>
      </c>
      <c r="BF283" s="145">
        <f>IF(N283="snížená",J283,0)</f>
        <v>0</v>
      </c>
      <c r="BG283" s="145">
        <f>IF(N283="zákl. přenesená",J283,0)</f>
        <v>0</v>
      </c>
      <c r="BH283" s="145">
        <f>IF(N283="sníž. přenesená",J283,0)</f>
        <v>0</v>
      </c>
      <c r="BI283" s="145">
        <f>IF(N283="nulová",J283,0)</f>
        <v>0</v>
      </c>
      <c r="BJ283" s="16" t="s">
        <v>81</v>
      </c>
      <c r="BK283" s="145">
        <f>ROUND(I283*H283,2)</f>
        <v>0</v>
      </c>
      <c r="BL283" s="16" t="s">
        <v>141</v>
      </c>
      <c r="BM283" s="144" t="s">
        <v>392</v>
      </c>
    </row>
    <row r="284" spans="2:65" s="12" customFormat="1" ht="11.25">
      <c r="B284" s="146"/>
      <c r="D284" s="147" t="s">
        <v>143</v>
      </c>
      <c r="E284" s="148" t="s">
        <v>1</v>
      </c>
      <c r="F284" s="149" t="s">
        <v>393</v>
      </c>
      <c r="H284" s="150">
        <v>12</v>
      </c>
      <c r="I284" s="151"/>
      <c r="L284" s="146"/>
      <c r="M284" s="152"/>
      <c r="T284" s="153"/>
      <c r="AT284" s="148" t="s">
        <v>143</v>
      </c>
      <c r="AU284" s="148" t="s">
        <v>83</v>
      </c>
      <c r="AV284" s="12" t="s">
        <v>83</v>
      </c>
      <c r="AW284" s="12" t="s">
        <v>30</v>
      </c>
      <c r="AX284" s="12" t="s">
        <v>73</v>
      </c>
      <c r="AY284" s="148" t="s">
        <v>135</v>
      </c>
    </row>
    <row r="285" spans="2:65" s="12" customFormat="1" ht="11.25">
      <c r="B285" s="146"/>
      <c r="D285" s="147" t="s">
        <v>143</v>
      </c>
      <c r="E285" s="148" t="s">
        <v>1</v>
      </c>
      <c r="F285" s="149" t="s">
        <v>394</v>
      </c>
      <c r="H285" s="150">
        <v>12</v>
      </c>
      <c r="I285" s="151"/>
      <c r="L285" s="146"/>
      <c r="M285" s="152"/>
      <c r="T285" s="153"/>
      <c r="AT285" s="148" t="s">
        <v>143</v>
      </c>
      <c r="AU285" s="148" t="s">
        <v>83</v>
      </c>
      <c r="AV285" s="12" t="s">
        <v>83</v>
      </c>
      <c r="AW285" s="12" t="s">
        <v>30</v>
      </c>
      <c r="AX285" s="12" t="s">
        <v>73</v>
      </c>
      <c r="AY285" s="148" t="s">
        <v>135</v>
      </c>
    </row>
    <row r="286" spans="2:65" s="13" customFormat="1" ht="11.25">
      <c r="B286" s="154"/>
      <c r="D286" s="147" t="s">
        <v>143</v>
      </c>
      <c r="E286" s="155" t="s">
        <v>1</v>
      </c>
      <c r="F286" s="156" t="s">
        <v>146</v>
      </c>
      <c r="H286" s="157">
        <v>24</v>
      </c>
      <c r="I286" s="158"/>
      <c r="L286" s="154"/>
      <c r="M286" s="159"/>
      <c r="T286" s="160"/>
      <c r="AT286" s="155" t="s">
        <v>143</v>
      </c>
      <c r="AU286" s="155" t="s">
        <v>83</v>
      </c>
      <c r="AV286" s="13" t="s">
        <v>141</v>
      </c>
      <c r="AW286" s="13" t="s">
        <v>30</v>
      </c>
      <c r="AX286" s="13" t="s">
        <v>81</v>
      </c>
      <c r="AY286" s="155" t="s">
        <v>135</v>
      </c>
    </row>
    <row r="287" spans="2:65" s="11" customFormat="1" ht="22.9" customHeight="1">
      <c r="B287" s="120"/>
      <c r="D287" s="121" t="s">
        <v>72</v>
      </c>
      <c r="E287" s="130" t="s">
        <v>395</v>
      </c>
      <c r="F287" s="130" t="s">
        <v>396</v>
      </c>
      <c r="I287" s="123"/>
      <c r="J287" s="131">
        <f>BK287</f>
        <v>0</v>
      </c>
      <c r="L287" s="120"/>
      <c r="M287" s="125"/>
      <c r="P287" s="126">
        <f>SUM(P288:P292)</f>
        <v>0</v>
      </c>
      <c r="R287" s="126">
        <f>SUM(R288:R292)</f>
        <v>0</v>
      </c>
      <c r="T287" s="127">
        <f>SUM(T288:T292)</f>
        <v>0</v>
      </c>
      <c r="AR287" s="121" t="s">
        <v>81</v>
      </c>
      <c r="AT287" s="128" t="s">
        <v>72</v>
      </c>
      <c r="AU287" s="128" t="s">
        <v>81</v>
      </c>
      <c r="AY287" s="121" t="s">
        <v>135</v>
      </c>
      <c r="BK287" s="129">
        <f>SUM(BK288:BK292)</f>
        <v>0</v>
      </c>
    </row>
    <row r="288" spans="2:65" s="1" customFormat="1" ht="24.2" customHeight="1">
      <c r="B288" s="31"/>
      <c r="C288" s="132" t="s">
        <v>397</v>
      </c>
      <c r="D288" s="132" t="s">
        <v>137</v>
      </c>
      <c r="E288" s="133" t="s">
        <v>398</v>
      </c>
      <c r="F288" s="134" t="s">
        <v>399</v>
      </c>
      <c r="G288" s="135" t="s">
        <v>176</v>
      </c>
      <c r="H288" s="136">
        <v>8.048</v>
      </c>
      <c r="I288" s="137"/>
      <c r="J288" s="138">
        <f>ROUND(I288*H288,2)</f>
        <v>0</v>
      </c>
      <c r="K288" s="139"/>
      <c r="L288" s="31"/>
      <c r="M288" s="140" t="s">
        <v>1</v>
      </c>
      <c r="N288" s="141" t="s">
        <v>38</v>
      </c>
      <c r="P288" s="142">
        <f>O288*H288</f>
        <v>0</v>
      </c>
      <c r="Q288" s="142">
        <v>0</v>
      </c>
      <c r="R288" s="142">
        <f>Q288*H288</f>
        <v>0</v>
      </c>
      <c r="S288" s="142">
        <v>0</v>
      </c>
      <c r="T288" s="143">
        <f>S288*H288</f>
        <v>0</v>
      </c>
      <c r="AR288" s="144" t="s">
        <v>141</v>
      </c>
      <c r="AT288" s="144" t="s">
        <v>137</v>
      </c>
      <c r="AU288" s="144" t="s">
        <v>83</v>
      </c>
      <c r="AY288" s="16" t="s">
        <v>135</v>
      </c>
      <c r="BE288" s="145">
        <f>IF(N288="základní",J288,0)</f>
        <v>0</v>
      </c>
      <c r="BF288" s="145">
        <f>IF(N288="snížená",J288,0)</f>
        <v>0</v>
      </c>
      <c r="BG288" s="145">
        <f>IF(N288="zákl. přenesená",J288,0)</f>
        <v>0</v>
      </c>
      <c r="BH288" s="145">
        <f>IF(N288="sníž. přenesená",J288,0)</f>
        <v>0</v>
      </c>
      <c r="BI288" s="145">
        <f>IF(N288="nulová",J288,0)</f>
        <v>0</v>
      </c>
      <c r="BJ288" s="16" t="s">
        <v>81</v>
      </c>
      <c r="BK288" s="145">
        <f>ROUND(I288*H288,2)</f>
        <v>0</v>
      </c>
      <c r="BL288" s="16" t="s">
        <v>141</v>
      </c>
      <c r="BM288" s="144" t="s">
        <v>400</v>
      </c>
    </row>
    <row r="289" spans="2:65" s="1" customFormat="1" ht="24.2" customHeight="1">
      <c r="B289" s="31"/>
      <c r="C289" s="132" t="s">
        <v>401</v>
      </c>
      <c r="D289" s="132" t="s">
        <v>137</v>
      </c>
      <c r="E289" s="133" t="s">
        <v>402</v>
      </c>
      <c r="F289" s="134" t="s">
        <v>403</v>
      </c>
      <c r="G289" s="135" t="s">
        <v>176</v>
      </c>
      <c r="H289" s="136">
        <v>8.048</v>
      </c>
      <c r="I289" s="137"/>
      <c r="J289" s="138">
        <f>ROUND(I289*H289,2)</f>
        <v>0</v>
      </c>
      <c r="K289" s="139"/>
      <c r="L289" s="31"/>
      <c r="M289" s="140" t="s">
        <v>1</v>
      </c>
      <c r="N289" s="141" t="s">
        <v>38</v>
      </c>
      <c r="P289" s="142">
        <f>O289*H289</f>
        <v>0</v>
      </c>
      <c r="Q289" s="142">
        <v>0</v>
      </c>
      <c r="R289" s="142">
        <f>Q289*H289</f>
        <v>0</v>
      </c>
      <c r="S289" s="142">
        <v>0</v>
      </c>
      <c r="T289" s="143">
        <f>S289*H289</f>
        <v>0</v>
      </c>
      <c r="AR289" s="144" t="s">
        <v>141</v>
      </c>
      <c r="AT289" s="144" t="s">
        <v>137</v>
      </c>
      <c r="AU289" s="144" t="s">
        <v>83</v>
      </c>
      <c r="AY289" s="16" t="s">
        <v>135</v>
      </c>
      <c r="BE289" s="145">
        <f>IF(N289="základní",J289,0)</f>
        <v>0</v>
      </c>
      <c r="BF289" s="145">
        <f>IF(N289="snížená",J289,0)</f>
        <v>0</v>
      </c>
      <c r="BG289" s="145">
        <f>IF(N289="zákl. přenesená",J289,0)</f>
        <v>0</v>
      </c>
      <c r="BH289" s="145">
        <f>IF(N289="sníž. přenesená",J289,0)</f>
        <v>0</v>
      </c>
      <c r="BI289" s="145">
        <f>IF(N289="nulová",J289,0)</f>
        <v>0</v>
      </c>
      <c r="BJ289" s="16" t="s">
        <v>81</v>
      </c>
      <c r="BK289" s="145">
        <f>ROUND(I289*H289,2)</f>
        <v>0</v>
      </c>
      <c r="BL289" s="16" t="s">
        <v>141</v>
      </c>
      <c r="BM289" s="144" t="s">
        <v>404</v>
      </c>
    </row>
    <row r="290" spans="2:65" s="1" customFormat="1" ht="24.2" customHeight="1">
      <c r="B290" s="31"/>
      <c r="C290" s="132" t="s">
        <v>405</v>
      </c>
      <c r="D290" s="132" t="s">
        <v>137</v>
      </c>
      <c r="E290" s="133" t="s">
        <v>406</v>
      </c>
      <c r="F290" s="134" t="s">
        <v>407</v>
      </c>
      <c r="G290" s="135" t="s">
        <v>176</v>
      </c>
      <c r="H290" s="136">
        <v>72.432000000000002</v>
      </c>
      <c r="I290" s="137"/>
      <c r="J290" s="138">
        <f>ROUND(I290*H290,2)</f>
        <v>0</v>
      </c>
      <c r="K290" s="139"/>
      <c r="L290" s="31"/>
      <c r="M290" s="140" t="s">
        <v>1</v>
      </c>
      <c r="N290" s="141" t="s">
        <v>38</v>
      </c>
      <c r="P290" s="142">
        <f>O290*H290</f>
        <v>0</v>
      </c>
      <c r="Q290" s="142">
        <v>0</v>
      </c>
      <c r="R290" s="142">
        <f>Q290*H290</f>
        <v>0</v>
      </c>
      <c r="S290" s="142">
        <v>0</v>
      </c>
      <c r="T290" s="143">
        <f>S290*H290</f>
        <v>0</v>
      </c>
      <c r="AR290" s="144" t="s">
        <v>141</v>
      </c>
      <c r="AT290" s="144" t="s">
        <v>137</v>
      </c>
      <c r="AU290" s="144" t="s">
        <v>83</v>
      </c>
      <c r="AY290" s="16" t="s">
        <v>135</v>
      </c>
      <c r="BE290" s="145">
        <f>IF(N290="základní",J290,0)</f>
        <v>0</v>
      </c>
      <c r="BF290" s="145">
        <f>IF(N290="snížená",J290,0)</f>
        <v>0</v>
      </c>
      <c r="BG290" s="145">
        <f>IF(N290="zákl. přenesená",J290,0)</f>
        <v>0</v>
      </c>
      <c r="BH290" s="145">
        <f>IF(N290="sníž. přenesená",J290,0)</f>
        <v>0</v>
      </c>
      <c r="BI290" s="145">
        <f>IF(N290="nulová",J290,0)</f>
        <v>0</v>
      </c>
      <c r="BJ290" s="16" t="s">
        <v>81</v>
      </c>
      <c r="BK290" s="145">
        <f>ROUND(I290*H290,2)</f>
        <v>0</v>
      </c>
      <c r="BL290" s="16" t="s">
        <v>141</v>
      </c>
      <c r="BM290" s="144" t="s">
        <v>408</v>
      </c>
    </row>
    <row r="291" spans="2:65" s="12" customFormat="1" ht="11.25">
      <c r="B291" s="146"/>
      <c r="D291" s="147" t="s">
        <v>143</v>
      </c>
      <c r="F291" s="149" t="s">
        <v>409</v>
      </c>
      <c r="H291" s="150">
        <v>72.432000000000002</v>
      </c>
      <c r="I291" s="151"/>
      <c r="L291" s="146"/>
      <c r="M291" s="152"/>
      <c r="T291" s="153"/>
      <c r="AT291" s="148" t="s">
        <v>143</v>
      </c>
      <c r="AU291" s="148" t="s">
        <v>83</v>
      </c>
      <c r="AV291" s="12" t="s">
        <v>83</v>
      </c>
      <c r="AW291" s="12" t="s">
        <v>4</v>
      </c>
      <c r="AX291" s="12" t="s">
        <v>81</v>
      </c>
      <c r="AY291" s="148" t="s">
        <v>135</v>
      </c>
    </row>
    <row r="292" spans="2:65" s="1" customFormat="1" ht="44.25" customHeight="1">
      <c r="B292" s="31"/>
      <c r="C292" s="132" t="s">
        <v>410</v>
      </c>
      <c r="D292" s="132" t="s">
        <v>137</v>
      </c>
      <c r="E292" s="133" t="s">
        <v>411</v>
      </c>
      <c r="F292" s="134" t="s">
        <v>412</v>
      </c>
      <c r="G292" s="135" t="s">
        <v>176</v>
      </c>
      <c r="H292" s="136">
        <v>9.4700000000000006</v>
      </c>
      <c r="I292" s="137"/>
      <c r="J292" s="138">
        <f>ROUND(I292*H292,2)</f>
        <v>0</v>
      </c>
      <c r="K292" s="139"/>
      <c r="L292" s="31"/>
      <c r="M292" s="140" t="s">
        <v>1</v>
      </c>
      <c r="N292" s="141" t="s">
        <v>38</v>
      </c>
      <c r="P292" s="142">
        <f>O292*H292</f>
        <v>0</v>
      </c>
      <c r="Q292" s="142">
        <v>0</v>
      </c>
      <c r="R292" s="142">
        <f>Q292*H292</f>
        <v>0</v>
      </c>
      <c r="S292" s="142">
        <v>0</v>
      </c>
      <c r="T292" s="143">
        <f>S292*H292</f>
        <v>0</v>
      </c>
      <c r="AR292" s="144" t="s">
        <v>141</v>
      </c>
      <c r="AT292" s="144" t="s">
        <v>137</v>
      </c>
      <c r="AU292" s="144" t="s">
        <v>83</v>
      </c>
      <c r="AY292" s="16" t="s">
        <v>135</v>
      </c>
      <c r="BE292" s="145">
        <f>IF(N292="základní",J292,0)</f>
        <v>0</v>
      </c>
      <c r="BF292" s="145">
        <f>IF(N292="snížená",J292,0)</f>
        <v>0</v>
      </c>
      <c r="BG292" s="145">
        <f>IF(N292="zákl. přenesená",J292,0)</f>
        <v>0</v>
      </c>
      <c r="BH292" s="145">
        <f>IF(N292="sníž. přenesená",J292,0)</f>
        <v>0</v>
      </c>
      <c r="BI292" s="145">
        <f>IF(N292="nulová",J292,0)</f>
        <v>0</v>
      </c>
      <c r="BJ292" s="16" t="s">
        <v>81</v>
      </c>
      <c r="BK292" s="145">
        <f>ROUND(I292*H292,2)</f>
        <v>0</v>
      </c>
      <c r="BL292" s="16" t="s">
        <v>141</v>
      </c>
      <c r="BM292" s="144" t="s">
        <v>413</v>
      </c>
    </row>
    <row r="293" spans="2:65" s="11" customFormat="1" ht="25.9" customHeight="1">
      <c r="B293" s="120"/>
      <c r="D293" s="121" t="s">
        <v>72</v>
      </c>
      <c r="E293" s="122" t="s">
        <v>414</v>
      </c>
      <c r="F293" s="122" t="s">
        <v>415</v>
      </c>
      <c r="I293" s="123"/>
      <c r="J293" s="124">
        <f>BK293</f>
        <v>0</v>
      </c>
      <c r="L293" s="120"/>
      <c r="M293" s="125"/>
      <c r="P293" s="126">
        <f>P294+P307+P325+P333+P339+P345+P355+P361</f>
        <v>0</v>
      </c>
      <c r="R293" s="126">
        <f>R294+R307+R325+R333+R339+R345+R355+R361</f>
        <v>0.72840227999999996</v>
      </c>
      <c r="T293" s="127">
        <f>T294+T307+T325+T333+T339+T345+T355+T361</f>
        <v>0.31986000000000003</v>
      </c>
      <c r="AR293" s="121" t="s">
        <v>83</v>
      </c>
      <c r="AT293" s="128" t="s">
        <v>72</v>
      </c>
      <c r="AU293" s="128" t="s">
        <v>73</v>
      </c>
      <c r="AY293" s="121" t="s">
        <v>135</v>
      </c>
      <c r="BK293" s="129">
        <f>BK294+BK307+BK325+BK333+BK339+BK345+BK355+BK361</f>
        <v>0</v>
      </c>
    </row>
    <row r="294" spans="2:65" s="11" customFormat="1" ht="22.9" customHeight="1">
      <c r="B294" s="120"/>
      <c r="D294" s="121" t="s">
        <v>72</v>
      </c>
      <c r="E294" s="130" t="s">
        <v>416</v>
      </c>
      <c r="F294" s="130" t="s">
        <v>417</v>
      </c>
      <c r="I294" s="123"/>
      <c r="J294" s="131">
        <f>BK294</f>
        <v>0</v>
      </c>
      <c r="L294" s="120"/>
      <c r="M294" s="125"/>
      <c r="P294" s="126">
        <f>SUM(P295:P306)</f>
        <v>0</v>
      </c>
      <c r="R294" s="126">
        <f>SUM(R295:R306)</f>
        <v>0.2944368</v>
      </c>
      <c r="T294" s="127">
        <f>SUM(T295:T306)</f>
        <v>0</v>
      </c>
      <c r="AR294" s="121" t="s">
        <v>83</v>
      </c>
      <c r="AT294" s="128" t="s">
        <v>72</v>
      </c>
      <c r="AU294" s="128" t="s">
        <v>81</v>
      </c>
      <c r="AY294" s="121" t="s">
        <v>135</v>
      </c>
      <c r="BK294" s="129">
        <f>SUM(BK295:BK306)</f>
        <v>0</v>
      </c>
    </row>
    <row r="295" spans="2:65" s="1" customFormat="1" ht="24.2" customHeight="1">
      <c r="B295" s="31"/>
      <c r="C295" s="132" t="s">
        <v>418</v>
      </c>
      <c r="D295" s="132" t="s">
        <v>137</v>
      </c>
      <c r="E295" s="133" t="s">
        <v>419</v>
      </c>
      <c r="F295" s="134" t="s">
        <v>420</v>
      </c>
      <c r="G295" s="135" t="s">
        <v>140</v>
      </c>
      <c r="H295" s="136">
        <v>40.32</v>
      </c>
      <c r="I295" s="137"/>
      <c r="J295" s="138">
        <f>ROUND(I295*H295,2)</f>
        <v>0</v>
      </c>
      <c r="K295" s="139"/>
      <c r="L295" s="31"/>
      <c r="M295" s="140" t="s">
        <v>1</v>
      </c>
      <c r="N295" s="141" t="s">
        <v>38</v>
      </c>
      <c r="P295" s="142">
        <f>O295*H295</f>
        <v>0</v>
      </c>
      <c r="Q295" s="142">
        <v>0</v>
      </c>
      <c r="R295" s="142">
        <f>Q295*H295</f>
        <v>0</v>
      </c>
      <c r="S295" s="142">
        <v>0</v>
      </c>
      <c r="T295" s="143">
        <f>S295*H295</f>
        <v>0</v>
      </c>
      <c r="AR295" s="144" t="s">
        <v>219</v>
      </c>
      <c r="AT295" s="144" t="s">
        <v>137</v>
      </c>
      <c r="AU295" s="144" t="s">
        <v>83</v>
      </c>
      <c r="AY295" s="16" t="s">
        <v>135</v>
      </c>
      <c r="BE295" s="145">
        <f>IF(N295="základní",J295,0)</f>
        <v>0</v>
      </c>
      <c r="BF295" s="145">
        <f>IF(N295="snížená",J295,0)</f>
        <v>0</v>
      </c>
      <c r="BG295" s="145">
        <f>IF(N295="zákl. přenesená",J295,0)</f>
        <v>0</v>
      </c>
      <c r="BH295" s="145">
        <f>IF(N295="sníž. přenesená",J295,0)</f>
        <v>0</v>
      </c>
      <c r="BI295" s="145">
        <f>IF(N295="nulová",J295,0)</f>
        <v>0</v>
      </c>
      <c r="BJ295" s="16" t="s">
        <v>81</v>
      </c>
      <c r="BK295" s="145">
        <f>ROUND(I295*H295,2)</f>
        <v>0</v>
      </c>
      <c r="BL295" s="16" t="s">
        <v>219</v>
      </c>
      <c r="BM295" s="144" t="s">
        <v>421</v>
      </c>
    </row>
    <row r="296" spans="2:65" s="12" customFormat="1" ht="11.25">
      <c r="B296" s="146"/>
      <c r="D296" s="147" t="s">
        <v>143</v>
      </c>
      <c r="E296" s="148" t="s">
        <v>1</v>
      </c>
      <c r="F296" s="149" t="s">
        <v>422</v>
      </c>
      <c r="H296" s="150">
        <v>40.32</v>
      </c>
      <c r="I296" s="151"/>
      <c r="L296" s="146"/>
      <c r="M296" s="152"/>
      <c r="T296" s="153"/>
      <c r="AT296" s="148" t="s">
        <v>143</v>
      </c>
      <c r="AU296" s="148" t="s">
        <v>83</v>
      </c>
      <c r="AV296" s="12" t="s">
        <v>83</v>
      </c>
      <c r="AW296" s="12" t="s">
        <v>30</v>
      </c>
      <c r="AX296" s="12" t="s">
        <v>73</v>
      </c>
      <c r="AY296" s="148" t="s">
        <v>135</v>
      </c>
    </row>
    <row r="297" spans="2:65" s="13" customFormat="1" ht="11.25">
      <c r="B297" s="154"/>
      <c r="D297" s="147" t="s">
        <v>143</v>
      </c>
      <c r="E297" s="155" t="s">
        <v>1</v>
      </c>
      <c r="F297" s="156" t="s">
        <v>146</v>
      </c>
      <c r="H297" s="157">
        <v>40.32</v>
      </c>
      <c r="I297" s="158"/>
      <c r="L297" s="154"/>
      <c r="M297" s="159"/>
      <c r="T297" s="160"/>
      <c r="AT297" s="155" t="s">
        <v>143</v>
      </c>
      <c r="AU297" s="155" t="s">
        <v>83</v>
      </c>
      <c r="AV297" s="13" t="s">
        <v>141</v>
      </c>
      <c r="AW297" s="13" t="s">
        <v>30</v>
      </c>
      <c r="AX297" s="13" t="s">
        <v>81</v>
      </c>
      <c r="AY297" s="155" t="s">
        <v>135</v>
      </c>
    </row>
    <row r="298" spans="2:65" s="1" customFormat="1" ht="16.5" customHeight="1">
      <c r="B298" s="31"/>
      <c r="C298" s="161" t="s">
        <v>423</v>
      </c>
      <c r="D298" s="161" t="s">
        <v>202</v>
      </c>
      <c r="E298" s="162" t="s">
        <v>424</v>
      </c>
      <c r="F298" s="163" t="s">
        <v>425</v>
      </c>
      <c r="G298" s="164" t="s">
        <v>176</v>
      </c>
      <c r="H298" s="165">
        <v>4.2000000000000003E-2</v>
      </c>
      <c r="I298" s="166"/>
      <c r="J298" s="167">
        <f>ROUND(I298*H298,2)</f>
        <v>0</v>
      </c>
      <c r="K298" s="168"/>
      <c r="L298" s="169"/>
      <c r="M298" s="170" t="s">
        <v>1</v>
      </c>
      <c r="N298" s="171" t="s">
        <v>38</v>
      </c>
      <c r="P298" s="142">
        <f>O298*H298</f>
        <v>0</v>
      </c>
      <c r="Q298" s="142">
        <v>1</v>
      </c>
      <c r="R298" s="142">
        <f>Q298*H298</f>
        <v>4.2000000000000003E-2</v>
      </c>
      <c r="S298" s="142">
        <v>0</v>
      </c>
      <c r="T298" s="143">
        <f>S298*H298</f>
        <v>0</v>
      </c>
      <c r="AR298" s="144" t="s">
        <v>300</v>
      </c>
      <c r="AT298" s="144" t="s">
        <v>202</v>
      </c>
      <c r="AU298" s="144" t="s">
        <v>83</v>
      </c>
      <c r="AY298" s="16" t="s">
        <v>135</v>
      </c>
      <c r="BE298" s="145">
        <f>IF(N298="základní",J298,0)</f>
        <v>0</v>
      </c>
      <c r="BF298" s="145">
        <f>IF(N298="snížená",J298,0)</f>
        <v>0</v>
      </c>
      <c r="BG298" s="145">
        <f>IF(N298="zákl. přenesená",J298,0)</f>
        <v>0</v>
      </c>
      <c r="BH298" s="145">
        <f>IF(N298="sníž. přenesená",J298,0)</f>
        <v>0</v>
      </c>
      <c r="BI298" s="145">
        <f>IF(N298="nulová",J298,0)</f>
        <v>0</v>
      </c>
      <c r="BJ298" s="16" t="s">
        <v>81</v>
      </c>
      <c r="BK298" s="145">
        <f>ROUND(I298*H298,2)</f>
        <v>0</v>
      </c>
      <c r="BL298" s="16" t="s">
        <v>219</v>
      </c>
      <c r="BM298" s="144" t="s">
        <v>426</v>
      </c>
    </row>
    <row r="299" spans="2:65" s="12" customFormat="1" ht="11.25">
      <c r="B299" s="146"/>
      <c r="D299" s="147" t="s">
        <v>143</v>
      </c>
      <c r="F299" s="149" t="s">
        <v>427</v>
      </c>
      <c r="H299" s="150">
        <v>4.2000000000000003E-2</v>
      </c>
      <c r="I299" s="151"/>
      <c r="L299" s="146"/>
      <c r="M299" s="152"/>
      <c r="T299" s="153"/>
      <c r="AT299" s="148" t="s">
        <v>143</v>
      </c>
      <c r="AU299" s="148" t="s">
        <v>83</v>
      </c>
      <c r="AV299" s="12" t="s">
        <v>83</v>
      </c>
      <c r="AW299" s="12" t="s">
        <v>4</v>
      </c>
      <c r="AX299" s="12" t="s">
        <v>81</v>
      </c>
      <c r="AY299" s="148" t="s">
        <v>135</v>
      </c>
    </row>
    <row r="300" spans="2:65" s="1" customFormat="1" ht="24.2" customHeight="1">
      <c r="B300" s="31"/>
      <c r="C300" s="132" t="s">
        <v>428</v>
      </c>
      <c r="D300" s="132" t="s">
        <v>137</v>
      </c>
      <c r="E300" s="133" t="s">
        <v>429</v>
      </c>
      <c r="F300" s="134" t="s">
        <v>430</v>
      </c>
      <c r="G300" s="135" t="s">
        <v>140</v>
      </c>
      <c r="H300" s="136">
        <v>40.32</v>
      </c>
      <c r="I300" s="137"/>
      <c r="J300" s="138">
        <f>ROUND(I300*H300,2)</f>
        <v>0</v>
      </c>
      <c r="K300" s="139"/>
      <c r="L300" s="31"/>
      <c r="M300" s="140" t="s">
        <v>1</v>
      </c>
      <c r="N300" s="141" t="s">
        <v>38</v>
      </c>
      <c r="P300" s="142">
        <f>O300*H300</f>
        <v>0</v>
      </c>
      <c r="Q300" s="142">
        <v>4.0000000000000002E-4</v>
      </c>
      <c r="R300" s="142">
        <f>Q300*H300</f>
        <v>1.6128E-2</v>
      </c>
      <c r="S300" s="142">
        <v>0</v>
      </c>
      <c r="T300" s="143">
        <f>S300*H300</f>
        <v>0</v>
      </c>
      <c r="AR300" s="144" t="s">
        <v>219</v>
      </c>
      <c r="AT300" s="144" t="s">
        <v>137</v>
      </c>
      <c r="AU300" s="144" t="s">
        <v>83</v>
      </c>
      <c r="AY300" s="16" t="s">
        <v>135</v>
      </c>
      <c r="BE300" s="145">
        <f>IF(N300="základní",J300,0)</f>
        <v>0</v>
      </c>
      <c r="BF300" s="145">
        <f>IF(N300="snížená",J300,0)</f>
        <v>0</v>
      </c>
      <c r="BG300" s="145">
        <f>IF(N300="zákl. přenesená",J300,0)</f>
        <v>0</v>
      </c>
      <c r="BH300" s="145">
        <f>IF(N300="sníž. přenesená",J300,0)</f>
        <v>0</v>
      </c>
      <c r="BI300" s="145">
        <f>IF(N300="nulová",J300,0)</f>
        <v>0</v>
      </c>
      <c r="BJ300" s="16" t="s">
        <v>81</v>
      </c>
      <c r="BK300" s="145">
        <f>ROUND(I300*H300,2)</f>
        <v>0</v>
      </c>
      <c r="BL300" s="16" t="s">
        <v>219</v>
      </c>
      <c r="BM300" s="144" t="s">
        <v>431</v>
      </c>
    </row>
    <row r="301" spans="2:65" s="12" customFormat="1" ht="11.25">
      <c r="B301" s="146"/>
      <c r="D301" s="147" t="s">
        <v>143</v>
      </c>
      <c r="E301" s="148" t="s">
        <v>1</v>
      </c>
      <c r="F301" s="149" t="s">
        <v>422</v>
      </c>
      <c r="H301" s="150">
        <v>40.32</v>
      </c>
      <c r="I301" s="151"/>
      <c r="L301" s="146"/>
      <c r="M301" s="152"/>
      <c r="T301" s="153"/>
      <c r="AT301" s="148" t="s">
        <v>143</v>
      </c>
      <c r="AU301" s="148" t="s">
        <v>83</v>
      </c>
      <c r="AV301" s="12" t="s">
        <v>83</v>
      </c>
      <c r="AW301" s="12" t="s">
        <v>30</v>
      </c>
      <c r="AX301" s="12" t="s">
        <v>73</v>
      </c>
      <c r="AY301" s="148" t="s">
        <v>135</v>
      </c>
    </row>
    <row r="302" spans="2:65" s="13" customFormat="1" ht="11.25">
      <c r="B302" s="154"/>
      <c r="D302" s="147" t="s">
        <v>143</v>
      </c>
      <c r="E302" s="155" t="s">
        <v>1</v>
      </c>
      <c r="F302" s="156" t="s">
        <v>146</v>
      </c>
      <c r="H302" s="157">
        <v>40.32</v>
      </c>
      <c r="I302" s="158"/>
      <c r="L302" s="154"/>
      <c r="M302" s="159"/>
      <c r="T302" s="160"/>
      <c r="AT302" s="155" t="s">
        <v>143</v>
      </c>
      <c r="AU302" s="155" t="s">
        <v>83</v>
      </c>
      <c r="AV302" s="13" t="s">
        <v>141</v>
      </c>
      <c r="AW302" s="13" t="s">
        <v>30</v>
      </c>
      <c r="AX302" s="13" t="s">
        <v>81</v>
      </c>
      <c r="AY302" s="155" t="s">
        <v>135</v>
      </c>
    </row>
    <row r="303" spans="2:65" s="1" customFormat="1" ht="37.9" customHeight="1">
      <c r="B303" s="31"/>
      <c r="C303" s="161" t="s">
        <v>432</v>
      </c>
      <c r="D303" s="161" t="s">
        <v>202</v>
      </c>
      <c r="E303" s="162" t="s">
        <v>433</v>
      </c>
      <c r="F303" s="163" t="s">
        <v>434</v>
      </c>
      <c r="G303" s="164" t="s">
        <v>140</v>
      </c>
      <c r="H303" s="165">
        <v>49.231000000000002</v>
      </c>
      <c r="I303" s="166"/>
      <c r="J303" s="167">
        <f>ROUND(I303*H303,2)</f>
        <v>0</v>
      </c>
      <c r="K303" s="168"/>
      <c r="L303" s="169"/>
      <c r="M303" s="170" t="s">
        <v>1</v>
      </c>
      <c r="N303" s="171" t="s">
        <v>38</v>
      </c>
      <c r="P303" s="142">
        <f>O303*H303</f>
        <v>0</v>
      </c>
      <c r="Q303" s="142">
        <v>4.7999999999999996E-3</v>
      </c>
      <c r="R303" s="142">
        <f>Q303*H303</f>
        <v>0.23630879999999999</v>
      </c>
      <c r="S303" s="142">
        <v>0</v>
      </c>
      <c r="T303" s="143">
        <f>S303*H303</f>
        <v>0</v>
      </c>
      <c r="AR303" s="144" t="s">
        <v>300</v>
      </c>
      <c r="AT303" s="144" t="s">
        <v>202</v>
      </c>
      <c r="AU303" s="144" t="s">
        <v>83</v>
      </c>
      <c r="AY303" s="16" t="s">
        <v>135</v>
      </c>
      <c r="BE303" s="145">
        <f>IF(N303="základní",J303,0)</f>
        <v>0</v>
      </c>
      <c r="BF303" s="145">
        <f>IF(N303="snížená",J303,0)</f>
        <v>0</v>
      </c>
      <c r="BG303" s="145">
        <f>IF(N303="zákl. přenesená",J303,0)</f>
        <v>0</v>
      </c>
      <c r="BH303" s="145">
        <f>IF(N303="sníž. přenesená",J303,0)</f>
        <v>0</v>
      </c>
      <c r="BI303" s="145">
        <f>IF(N303="nulová",J303,0)</f>
        <v>0</v>
      </c>
      <c r="BJ303" s="16" t="s">
        <v>81</v>
      </c>
      <c r="BK303" s="145">
        <f>ROUND(I303*H303,2)</f>
        <v>0</v>
      </c>
      <c r="BL303" s="16" t="s">
        <v>219</v>
      </c>
      <c r="BM303" s="144" t="s">
        <v>435</v>
      </c>
    </row>
    <row r="304" spans="2:65" s="12" customFormat="1" ht="11.25">
      <c r="B304" s="146"/>
      <c r="D304" s="147" t="s">
        <v>143</v>
      </c>
      <c r="F304" s="149" t="s">
        <v>436</v>
      </c>
      <c r="H304" s="150">
        <v>49.231000000000002</v>
      </c>
      <c r="I304" s="151"/>
      <c r="L304" s="146"/>
      <c r="M304" s="152"/>
      <c r="T304" s="153"/>
      <c r="AT304" s="148" t="s">
        <v>143</v>
      </c>
      <c r="AU304" s="148" t="s">
        <v>83</v>
      </c>
      <c r="AV304" s="12" t="s">
        <v>83</v>
      </c>
      <c r="AW304" s="12" t="s">
        <v>4</v>
      </c>
      <c r="AX304" s="12" t="s">
        <v>81</v>
      </c>
      <c r="AY304" s="148" t="s">
        <v>135</v>
      </c>
    </row>
    <row r="305" spans="2:65" s="1" customFormat="1" ht="24.2" customHeight="1">
      <c r="B305" s="31"/>
      <c r="C305" s="132" t="s">
        <v>437</v>
      </c>
      <c r="D305" s="132" t="s">
        <v>137</v>
      </c>
      <c r="E305" s="133" t="s">
        <v>438</v>
      </c>
      <c r="F305" s="134" t="s">
        <v>439</v>
      </c>
      <c r="G305" s="135" t="s">
        <v>440</v>
      </c>
      <c r="H305" s="178"/>
      <c r="I305" s="137"/>
      <c r="J305" s="138">
        <f>ROUND(I305*H305,2)</f>
        <v>0</v>
      </c>
      <c r="K305" s="139"/>
      <c r="L305" s="31"/>
      <c r="M305" s="140" t="s">
        <v>1</v>
      </c>
      <c r="N305" s="141" t="s">
        <v>38</v>
      </c>
      <c r="P305" s="142">
        <f>O305*H305</f>
        <v>0</v>
      </c>
      <c r="Q305" s="142">
        <v>0</v>
      </c>
      <c r="R305" s="142">
        <f>Q305*H305</f>
        <v>0</v>
      </c>
      <c r="S305" s="142">
        <v>0</v>
      </c>
      <c r="T305" s="143">
        <f>S305*H305</f>
        <v>0</v>
      </c>
      <c r="AR305" s="144" t="s">
        <v>219</v>
      </c>
      <c r="AT305" s="144" t="s">
        <v>137</v>
      </c>
      <c r="AU305" s="144" t="s">
        <v>83</v>
      </c>
      <c r="AY305" s="16" t="s">
        <v>135</v>
      </c>
      <c r="BE305" s="145">
        <f>IF(N305="základní",J305,0)</f>
        <v>0</v>
      </c>
      <c r="BF305" s="145">
        <f>IF(N305="snížená",J305,0)</f>
        <v>0</v>
      </c>
      <c r="BG305" s="145">
        <f>IF(N305="zákl. přenesená",J305,0)</f>
        <v>0</v>
      </c>
      <c r="BH305" s="145">
        <f>IF(N305="sníž. přenesená",J305,0)</f>
        <v>0</v>
      </c>
      <c r="BI305" s="145">
        <f>IF(N305="nulová",J305,0)</f>
        <v>0</v>
      </c>
      <c r="BJ305" s="16" t="s">
        <v>81</v>
      </c>
      <c r="BK305" s="145">
        <f>ROUND(I305*H305,2)</f>
        <v>0</v>
      </c>
      <c r="BL305" s="16" t="s">
        <v>219</v>
      </c>
      <c r="BM305" s="144" t="s">
        <v>441</v>
      </c>
    </row>
    <row r="306" spans="2:65" s="1" customFormat="1" ht="33" customHeight="1">
      <c r="B306" s="31"/>
      <c r="C306" s="132" t="s">
        <v>442</v>
      </c>
      <c r="D306" s="132" t="s">
        <v>137</v>
      </c>
      <c r="E306" s="133" t="s">
        <v>443</v>
      </c>
      <c r="F306" s="134" t="s">
        <v>444</v>
      </c>
      <c r="G306" s="135" t="s">
        <v>440</v>
      </c>
      <c r="H306" s="178"/>
      <c r="I306" s="137"/>
      <c r="J306" s="138">
        <f>ROUND(I306*H306,2)</f>
        <v>0</v>
      </c>
      <c r="K306" s="139"/>
      <c r="L306" s="31"/>
      <c r="M306" s="140" t="s">
        <v>1</v>
      </c>
      <c r="N306" s="141" t="s">
        <v>38</v>
      </c>
      <c r="P306" s="142">
        <f>O306*H306</f>
        <v>0</v>
      </c>
      <c r="Q306" s="142">
        <v>0</v>
      </c>
      <c r="R306" s="142">
        <f>Q306*H306</f>
        <v>0</v>
      </c>
      <c r="S306" s="142">
        <v>0</v>
      </c>
      <c r="T306" s="143">
        <f>S306*H306</f>
        <v>0</v>
      </c>
      <c r="AR306" s="144" t="s">
        <v>219</v>
      </c>
      <c r="AT306" s="144" t="s">
        <v>137</v>
      </c>
      <c r="AU306" s="144" t="s">
        <v>83</v>
      </c>
      <c r="AY306" s="16" t="s">
        <v>135</v>
      </c>
      <c r="BE306" s="145">
        <f>IF(N306="základní",J306,0)</f>
        <v>0</v>
      </c>
      <c r="BF306" s="145">
        <f>IF(N306="snížená",J306,0)</f>
        <v>0</v>
      </c>
      <c r="BG306" s="145">
        <f>IF(N306="zákl. přenesená",J306,0)</f>
        <v>0</v>
      </c>
      <c r="BH306" s="145">
        <f>IF(N306="sníž. přenesená",J306,0)</f>
        <v>0</v>
      </c>
      <c r="BI306" s="145">
        <f>IF(N306="nulová",J306,0)</f>
        <v>0</v>
      </c>
      <c r="BJ306" s="16" t="s">
        <v>81</v>
      </c>
      <c r="BK306" s="145">
        <f>ROUND(I306*H306,2)</f>
        <v>0</v>
      </c>
      <c r="BL306" s="16" t="s">
        <v>219</v>
      </c>
      <c r="BM306" s="144" t="s">
        <v>445</v>
      </c>
    </row>
    <row r="307" spans="2:65" s="11" customFormat="1" ht="22.9" customHeight="1">
      <c r="B307" s="120"/>
      <c r="D307" s="121" t="s">
        <v>72</v>
      </c>
      <c r="E307" s="130" t="s">
        <v>446</v>
      </c>
      <c r="F307" s="130" t="s">
        <v>447</v>
      </c>
      <c r="I307" s="123"/>
      <c r="J307" s="131">
        <f>BK307</f>
        <v>0</v>
      </c>
      <c r="L307" s="120"/>
      <c r="M307" s="125"/>
      <c r="P307" s="126">
        <f>SUM(P308:P324)</f>
        <v>0</v>
      </c>
      <c r="R307" s="126">
        <f>SUM(R308:R324)</f>
        <v>0.21420747999999998</v>
      </c>
      <c r="T307" s="127">
        <f>SUM(T308:T324)</f>
        <v>0</v>
      </c>
      <c r="AR307" s="121" t="s">
        <v>83</v>
      </c>
      <c r="AT307" s="128" t="s">
        <v>72</v>
      </c>
      <c r="AU307" s="128" t="s">
        <v>81</v>
      </c>
      <c r="AY307" s="121" t="s">
        <v>135</v>
      </c>
      <c r="BK307" s="129">
        <f>SUM(BK308:BK324)</f>
        <v>0</v>
      </c>
    </row>
    <row r="308" spans="2:65" s="1" customFormat="1" ht="37.9" customHeight="1">
      <c r="B308" s="31"/>
      <c r="C308" s="132" t="s">
        <v>448</v>
      </c>
      <c r="D308" s="132" t="s">
        <v>137</v>
      </c>
      <c r="E308" s="133" t="s">
        <v>449</v>
      </c>
      <c r="F308" s="134" t="s">
        <v>450</v>
      </c>
      <c r="G308" s="135" t="s">
        <v>140</v>
      </c>
      <c r="H308" s="136">
        <v>20.16</v>
      </c>
      <c r="I308" s="137"/>
      <c r="J308" s="138">
        <f>ROUND(I308*H308,2)</f>
        <v>0</v>
      </c>
      <c r="K308" s="139"/>
      <c r="L308" s="31"/>
      <c r="M308" s="140" t="s">
        <v>1</v>
      </c>
      <c r="N308" s="141" t="s">
        <v>38</v>
      </c>
      <c r="P308" s="142">
        <f>O308*H308</f>
        <v>0</v>
      </c>
      <c r="Q308" s="142">
        <v>6.1199999999999996E-3</v>
      </c>
      <c r="R308" s="142">
        <f>Q308*H308</f>
        <v>0.12337919999999999</v>
      </c>
      <c r="S308" s="142">
        <v>0</v>
      </c>
      <c r="T308" s="143">
        <f>S308*H308</f>
        <v>0</v>
      </c>
      <c r="AR308" s="144" t="s">
        <v>219</v>
      </c>
      <c r="AT308" s="144" t="s">
        <v>137</v>
      </c>
      <c r="AU308" s="144" t="s">
        <v>83</v>
      </c>
      <c r="AY308" s="16" t="s">
        <v>135</v>
      </c>
      <c r="BE308" s="145">
        <f>IF(N308="základní",J308,0)</f>
        <v>0</v>
      </c>
      <c r="BF308" s="145">
        <f>IF(N308="snížená",J308,0)</f>
        <v>0</v>
      </c>
      <c r="BG308" s="145">
        <f>IF(N308="zákl. přenesená",J308,0)</f>
        <v>0</v>
      </c>
      <c r="BH308" s="145">
        <f>IF(N308="sníž. přenesená",J308,0)</f>
        <v>0</v>
      </c>
      <c r="BI308" s="145">
        <f>IF(N308="nulová",J308,0)</f>
        <v>0</v>
      </c>
      <c r="BJ308" s="16" t="s">
        <v>81</v>
      </c>
      <c r="BK308" s="145">
        <f>ROUND(I308*H308,2)</f>
        <v>0</v>
      </c>
      <c r="BL308" s="16" t="s">
        <v>219</v>
      </c>
      <c r="BM308" s="144" t="s">
        <v>451</v>
      </c>
    </row>
    <row r="309" spans="2:65" s="12" customFormat="1" ht="11.25">
      <c r="B309" s="146"/>
      <c r="D309" s="147" t="s">
        <v>143</v>
      </c>
      <c r="E309" s="148" t="s">
        <v>1</v>
      </c>
      <c r="F309" s="149" t="s">
        <v>452</v>
      </c>
      <c r="H309" s="150">
        <v>20.16</v>
      </c>
      <c r="I309" s="151"/>
      <c r="L309" s="146"/>
      <c r="M309" s="152"/>
      <c r="T309" s="153"/>
      <c r="AT309" s="148" t="s">
        <v>143</v>
      </c>
      <c r="AU309" s="148" t="s">
        <v>83</v>
      </c>
      <c r="AV309" s="12" t="s">
        <v>83</v>
      </c>
      <c r="AW309" s="12" t="s">
        <v>30</v>
      </c>
      <c r="AX309" s="12" t="s">
        <v>73</v>
      </c>
      <c r="AY309" s="148" t="s">
        <v>135</v>
      </c>
    </row>
    <row r="310" spans="2:65" s="13" customFormat="1" ht="11.25">
      <c r="B310" s="154"/>
      <c r="D310" s="147" t="s">
        <v>143</v>
      </c>
      <c r="E310" s="155" t="s">
        <v>1</v>
      </c>
      <c r="F310" s="156" t="s">
        <v>146</v>
      </c>
      <c r="H310" s="157">
        <v>20.16</v>
      </c>
      <c r="I310" s="158"/>
      <c r="L310" s="154"/>
      <c r="M310" s="159"/>
      <c r="T310" s="160"/>
      <c r="AT310" s="155" t="s">
        <v>143</v>
      </c>
      <c r="AU310" s="155" t="s">
        <v>83</v>
      </c>
      <c r="AV310" s="13" t="s">
        <v>141</v>
      </c>
      <c r="AW310" s="13" t="s">
        <v>30</v>
      </c>
      <c r="AX310" s="13" t="s">
        <v>81</v>
      </c>
      <c r="AY310" s="155" t="s">
        <v>135</v>
      </c>
    </row>
    <row r="311" spans="2:65" s="1" customFormat="1" ht="24.2" customHeight="1">
      <c r="B311" s="31"/>
      <c r="C311" s="161" t="s">
        <v>453</v>
      </c>
      <c r="D311" s="161" t="s">
        <v>202</v>
      </c>
      <c r="E311" s="162" t="s">
        <v>454</v>
      </c>
      <c r="F311" s="163" t="s">
        <v>455</v>
      </c>
      <c r="G311" s="164" t="s">
        <v>140</v>
      </c>
      <c r="H311" s="165">
        <v>21.167999999999999</v>
      </c>
      <c r="I311" s="166"/>
      <c r="J311" s="167">
        <f>ROUND(I311*H311,2)</f>
        <v>0</v>
      </c>
      <c r="K311" s="168"/>
      <c r="L311" s="169"/>
      <c r="M311" s="170" t="s">
        <v>1</v>
      </c>
      <c r="N311" s="171" t="s">
        <v>38</v>
      </c>
      <c r="P311" s="142">
        <f>O311*H311</f>
        <v>0</v>
      </c>
      <c r="Q311" s="142">
        <v>3.0000000000000001E-3</v>
      </c>
      <c r="R311" s="142">
        <f>Q311*H311</f>
        <v>6.3504000000000005E-2</v>
      </c>
      <c r="S311" s="142">
        <v>0</v>
      </c>
      <c r="T311" s="143">
        <f>S311*H311</f>
        <v>0</v>
      </c>
      <c r="AR311" s="144" t="s">
        <v>300</v>
      </c>
      <c r="AT311" s="144" t="s">
        <v>202</v>
      </c>
      <c r="AU311" s="144" t="s">
        <v>83</v>
      </c>
      <c r="AY311" s="16" t="s">
        <v>135</v>
      </c>
      <c r="BE311" s="145">
        <f>IF(N311="základní",J311,0)</f>
        <v>0</v>
      </c>
      <c r="BF311" s="145">
        <f>IF(N311="snížená",J311,0)</f>
        <v>0</v>
      </c>
      <c r="BG311" s="145">
        <f>IF(N311="zákl. přenesená",J311,0)</f>
        <v>0</v>
      </c>
      <c r="BH311" s="145">
        <f>IF(N311="sníž. přenesená",J311,0)</f>
        <v>0</v>
      </c>
      <c r="BI311" s="145">
        <f>IF(N311="nulová",J311,0)</f>
        <v>0</v>
      </c>
      <c r="BJ311" s="16" t="s">
        <v>81</v>
      </c>
      <c r="BK311" s="145">
        <f>ROUND(I311*H311,2)</f>
        <v>0</v>
      </c>
      <c r="BL311" s="16" t="s">
        <v>219</v>
      </c>
      <c r="BM311" s="144" t="s">
        <v>456</v>
      </c>
    </row>
    <row r="312" spans="2:65" s="12" customFormat="1" ht="11.25">
      <c r="B312" s="146"/>
      <c r="D312" s="147" t="s">
        <v>143</v>
      </c>
      <c r="F312" s="149" t="s">
        <v>457</v>
      </c>
      <c r="H312" s="150">
        <v>21.167999999999999</v>
      </c>
      <c r="I312" s="151"/>
      <c r="L312" s="146"/>
      <c r="M312" s="152"/>
      <c r="T312" s="153"/>
      <c r="AT312" s="148" t="s">
        <v>143</v>
      </c>
      <c r="AU312" s="148" t="s">
        <v>83</v>
      </c>
      <c r="AV312" s="12" t="s">
        <v>83</v>
      </c>
      <c r="AW312" s="12" t="s">
        <v>4</v>
      </c>
      <c r="AX312" s="12" t="s">
        <v>81</v>
      </c>
      <c r="AY312" s="148" t="s">
        <v>135</v>
      </c>
    </row>
    <row r="313" spans="2:65" s="1" customFormat="1" ht="33" customHeight="1">
      <c r="B313" s="31"/>
      <c r="C313" s="132" t="s">
        <v>458</v>
      </c>
      <c r="D313" s="132" t="s">
        <v>137</v>
      </c>
      <c r="E313" s="133" t="s">
        <v>459</v>
      </c>
      <c r="F313" s="134" t="s">
        <v>460</v>
      </c>
      <c r="G313" s="135" t="s">
        <v>140</v>
      </c>
      <c r="H313" s="136">
        <v>7.5</v>
      </c>
      <c r="I313" s="137"/>
      <c r="J313" s="138">
        <f>ROUND(I313*H313,2)</f>
        <v>0</v>
      </c>
      <c r="K313" s="139"/>
      <c r="L313" s="31"/>
      <c r="M313" s="140" t="s">
        <v>1</v>
      </c>
      <c r="N313" s="141" t="s">
        <v>38</v>
      </c>
      <c r="P313" s="142">
        <f>O313*H313</f>
        <v>0</v>
      </c>
      <c r="Q313" s="142">
        <v>1.0200000000000001E-3</v>
      </c>
      <c r="R313" s="142">
        <f>Q313*H313</f>
        <v>7.6500000000000005E-3</v>
      </c>
      <c r="S313" s="142">
        <v>0</v>
      </c>
      <c r="T313" s="143">
        <f>S313*H313</f>
        <v>0</v>
      </c>
      <c r="AR313" s="144" t="s">
        <v>219</v>
      </c>
      <c r="AT313" s="144" t="s">
        <v>137</v>
      </c>
      <c r="AU313" s="144" t="s">
        <v>83</v>
      </c>
      <c r="AY313" s="16" t="s">
        <v>135</v>
      </c>
      <c r="BE313" s="145">
        <f>IF(N313="základní",J313,0)</f>
        <v>0</v>
      </c>
      <c r="BF313" s="145">
        <f>IF(N313="snížená",J313,0)</f>
        <v>0</v>
      </c>
      <c r="BG313" s="145">
        <f>IF(N313="zákl. přenesená",J313,0)</f>
        <v>0</v>
      </c>
      <c r="BH313" s="145">
        <f>IF(N313="sníž. přenesená",J313,0)</f>
        <v>0</v>
      </c>
      <c r="BI313" s="145">
        <f>IF(N313="nulová",J313,0)</f>
        <v>0</v>
      </c>
      <c r="BJ313" s="16" t="s">
        <v>81</v>
      </c>
      <c r="BK313" s="145">
        <f>ROUND(I313*H313,2)</f>
        <v>0</v>
      </c>
      <c r="BL313" s="16" t="s">
        <v>219</v>
      </c>
      <c r="BM313" s="144" t="s">
        <v>461</v>
      </c>
    </row>
    <row r="314" spans="2:65" s="12" customFormat="1" ht="11.25">
      <c r="B314" s="146"/>
      <c r="D314" s="147" t="s">
        <v>143</v>
      </c>
      <c r="E314" s="148" t="s">
        <v>1</v>
      </c>
      <c r="F314" s="149" t="s">
        <v>329</v>
      </c>
      <c r="H314" s="150">
        <v>7.5</v>
      </c>
      <c r="I314" s="151"/>
      <c r="L314" s="146"/>
      <c r="M314" s="152"/>
      <c r="T314" s="153"/>
      <c r="AT314" s="148" t="s">
        <v>143</v>
      </c>
      <c r="AU314" s="148" t="s">
        <v>83</v>
      </c>
      <c r="AV314" s="12" t="s">
        <v>83</v>
      </c>
      <c r="AW314" s="12" t="s">
        <v>30</v>
      </c>
      <c r="AX314" s="12" t="s">
        <v>73</v>
      </c>
      <c r="AY314" s="148" t="s">
        <v>135</v>
      </c>
    </row>
    <row r="315" spans="2:65" s="13" customFormat="1" ht="11.25">
      <c r="B315" s="154"/>
      <c r="D315" s="147" t="s">
        <v>143</v>
      </c>
      <c r="E315" s="155" t="s">
        <v>1</v>
      </c>
      <c r="F315" s="156" t="s">
        <v>146</v>
      </c>
      <c r="H315" s="157">
        <v>7.5</v>
      </c>
      <c r="I315" s="158"/>
      <c r="L315" s="154"/>
      <c r="M315" s="159"/>
      <c r="T315" s="160"/>
      <c r="AT315" s="155" t="s">
        <v>143</v>
      </c>
      <c r="AU315" s="155" t="s">
        <v>83</v>
      </c>
      <c r="AV315" s="13" t="s">
        <v>141</v>
      </c>
      <c r="AW315" s="13" t="s">
        <v>30</v>
      </c>
      <c r="AX315" s="13" t="s">
        <v>81</v>
      </c>
      <c r="AY315" s="155" t="s">
        <v>135</v>
      </c>
    </row>
    <row r="316" spans="2:65" s="1" customFormat="1" ht="24.2" customHeight="1">
      <c r="B316" s="31"/>
      <c r="C316" s="161" t="s">
        <v>462</v>
      </c>
      <c r="D316" s="161" t="s">
        <v>202</v>
      </c>
      <c r="E316" s="162" t="s">
        <v>463</v>
      </c>
      <c r="F316" s="163" t="s">
        <v>464</v>
      </c>
      <c r="G316" s="164" t="s">
        <v>140</v>
      </c>
      <c r="H316" s="165">
        <v>7.875</v>
      </c>
      <c r="I316" s="166"/>
      <c r="J316" s="167">
        <f>ROUND(I316*H316,2)</f>
        <v>0</v>
      </c>
      <c r="K316" s="168"/>
      <c r="L316" s="169"/>
      <c r="M316" s="170" t="s">
        <v>1</v>
      </c>
      <c r="N316" s="171" t="s">
        <v>38</v>
      </c>
      <c r="P316" s="142">
        <f>O316*H316</f>
        <v>0</v>
      </c>
      <c r="Q316" s="142">
        <v>2.3999999999999998E-3</v>
      </c>
      <c r="R316" s="142">
        <f>Q316*H316</f>
        <v>1.8899999999999997E-2</v>
      </c>
      <c r="S316" s="142">
        <v>0</v>
      </c>
      <c r="T316" s="143">
        <f>S316*H316</f>
        <v>0</v>
      </c>
      <c r="AR316" s="144" t="s">
        <v>300</v>
      </c>
      <c r="AT316" s="144" t="s">
        <v>202</v>
      </c>
      <c r="AU316" s="144" t="s">
        <v>83</v>
      </c>
      <c r="AY316" s="16" t="s">
        <v>135</v>
      </c>
      <c r="BE316" s="145">
        <f>IF(N316="základní",J316,0)</f>
        <v>0</v>
      </c>
      <c r="BF316" s="145">
        <f>IF(N316="snížená",J316,0)</f>
        <v>0</v>
      </c>
      <c r="BG316" s="145">
        <f>IF(N316="zákl. přenesená",J316,0)</f>
        <v>0</v>
      </c>
      <c r="BH316" s="145">
        <f>IF(N316="sníž. přenesená",J316,0)</f>
        <v>0</v>
      </c>
      <c r="BI316" s="145">
        <f>IF(N316="nulová",J316,0)</f>
        <v>0</v>
      </c>
      <c r="BJ316" s="16" t="s">
        <v>81</v>
      </c>
      <c r="BK316" s="145">
        <f>ROUND(I316*H316,2)</f>
        <v>0</v>
      </c>
      <c r="BL316" s="16" t="s">
        <v>219</v>
      </c>
      <c r="BM316" s="144" t="s">
        <v>465</v>
      </c>
    </row>
    <row r="317" spans="2:65" s="12" customFormat="1" ht="11.25">
      <c r="B317" s="146"/>
      <c r="D317" s="147" t="s">
        <v>143</v>
      </c>
      <c r="F317" s="149" t="s">
        <v>466</v>
      </c>
      <c r="H317" s="150">
        <v>7.875</v>
      </c>
      <c r="I317" s="151"/>
      <c r="L317" s="146"/>
      <c r="M317" s="152"/>
      <c r="T317" s="153"/>
      <c r="AT317" s="148" t="s">
        <v>143</v>
      </c>
      <c r="AU317" s="148" t="s">
        <v>83</v>
      </c>
      <c r="AV317" s="12" t="s">
        <v>83</v>
      </c>
      <c r="AW317" s="12" t="s">
        <v>4</v>
      </c>
      <c r="AX317" s="12" t="s">
        <v>81</v>
      </c>
      <c r="AY317" s="148" t="s">
        <v>135</v>
      </c>
    </row>
    <row r="318" spans="2:65" s="1" customFormat="1" ht="24.2" customHeight="1">
      <c r="B318" s="31"/>
      <c r="C318" s="132" t="s">
        <v>467</v>
      </c>
      <c r="D318" s="132" t="s">
        <v>137</v>
      </c>
      <c r="E318" s="133" t="s">
        <v>468</v>
      </c>
      <c r="F318" s="134" t="s">
        <v>469</v>
      </c>
      <c r="G318" s="135" t="s">
        <v>140</v>
      </c>
      <c r="H318" s="136">
        <v>7.5</v>
      </c>
      <c r="I318" s="137"/>
      <c r="J318" s="138">
        <f>ROUND(I318*H318,2)</f>
        <v>0</v>
      </c>
      <c r="K318" s="139"/>
      <c r="L318" s="31"/>
      <c r="M318" s="140" t="s">
        <v>1</v>
      </c>
      <c r="N318" s="141" t="s">
        <v>38</v>
      </c>
      <c r="P318" s="142">
        <f>O318*H318</f>
        <v>0</v>
      </c>
      <c r="Q318" s="142">
        <v>1.0000000000000001E-5</v>
      </c>
      <c r="R318" s="142">
        <f>Q318*H318</f>
        <v>7.5000000000000007E-5</v>
      </c>
      <c r="S318" s="142">
        <v>0</v>
      </c>
      <c r="T318" s="143">
        <f>S318*H318</f>
        <v>0</v>
      </c>
      <c r="AR318" s="144" t="s">
        <v>219</v>
      </c>
      <c r="AT318" s="144" t="s">
        <v>137</v>
      </c>
      <c r="AU318" s="144" t="s">
        <v>83</v>
      </c>
      <c r="AY318" s="16" t="s">
        <v>135</v>
      </c>
      <c r="BE318" s="145">
        <f>IF(N318="základní",J318,0)</f>
        <v>0</v>
      </c>
      <c r="BF318" s="145">
        <f>IF(N318="snížená",J318,0)</f>
        <v>0</v>
      </c>
      <c r="BG318" s="145">
        <f>IF(N318="zákl. přenesená",J318,0)</f>
        <v>0</v>
      </c>
      <c r="BH318" s="145">
        <f>IF(N318="sníž. přenesená",J318,0)</f>
        <v>0</v>
      </c>
      <c r="BI318" s="145">
        <f>IF(N318="nulová",J318,0)</f>
        <v>0</v>
      </c>
      <c r="BJ318" s="16" t="s">
        <v>81</v>
      </c>
      <c r="BK318" s="145">
        <f>ROUND(I318*H318,2)</f>
        <v>0</v>
      </c>
      <c r="BL318" s="16" t="s">
        <v>219</v>
      </c>
      <c r="BM318" s="144" t="s">
        <v>470</v>
      </c>
    </row>
    <row r="319" spans="2:65" s="12" customFormat="1" ht="11.25">
      <c r="B319" s="146"/>
      <c r="D319" s="147" t="s">
        <v>143</v>
      </c>
      <c r="E319" s="148" t="s">
        <v>1</v>
      </c>
      <c r="F319" s="149" t="s">
        <v>329</v>
      </c>
      <c r="H319" s="150">
        <v>7.5</v>
      </c>
      <c r="I319" s="151"/>
      <c r="L319" s="146"/>
      <c r="M319" s="152"/>
      <c r="T319" s="153"/>
      <c r="AT319" s="148" t="s">
        <v>143</v>
      </c>
      <c r="AU319" s="148" t="s">
        <v>83</v>
      </c>
      <c r="AV319" s="12" t="s">
        <v>83</v>
      </c>
      <c r="AW319" s="12" t="s">
        <v>30</v>
      </c>
      <c r="AX319" s="12" t="s">
        <v>73</v>
      </c>
      <c r="AY319" s="148" t="s">
        <v>135</v>
      </c>
    </row>
    <row r="320" spans="2:65" s="13" customFormat="1" ht="11.25">
      <c r="B320" s="154"/>
      <c r="D320" s="147" t="s">
        <v>143</v>
      </c>
      <c r="E320" s="155" t="s">
        <v>1</v>
      </c>
      <c r="F320" s="156" t="s">
        <v>146</v>
      </c>
      <c r="H320" s="157">
        <v>7.5</v>
      </c>
      <c r="I320" s="158"/>
      <c r="L320" s="154"/>
      <c r="M320" s="159"/>
      <c r="T320" s="160"/>
      <c r="AT320" s="155" t="s">
        <v>143</v>
      </c>
      <c r="AU320" s="155" t="s">
        <v>83</v>
      </c>
      <c r="AV320" s="13" t="s">
        <v>141</v>
      </c>
      <c r="AW320" s="13" t="s">
        <v>30</v>
      </c>
      <c r="AX320" s="13" t="s">
        <v>81</v>
      </c>
      <c r="AY320" s="155" t="s">
        <v>135</v>
      </c>
    </row>
    <row r="321" spans="2:65" s="1" customFormat="1" ht="16.5" customHeight="1">
      <c r="B321" s="31"/>
      <c r="C321" s="161" t="s">
        <v>471</v>
      </c>
      <c r="D321" s="161" t="s">
        <v>202</v>
      </c>
      <c r="E321" s="162" t="s">
        <v>472</v>
      </c>
      <c r="F321" s="163" t="s">
        <v>473</v>
      </c>
      <c r="G321" s="164" t="s">
        <v>140</v>
      </c>
      <c r="H321" s="165">
        <v>8.7409999999999997</v>
      </c>
      <c r="I321" s="166"/>
      <c r="J321" s="167">
        <f>ROUND(I321*H321,2)</f>
        <v>0</v>
      </c>
      <c r="K321" s="168"/>
      <c r="L321" s="169"/>
      <c r="M321" s="170" t="s">
        <v>1</v>
      </c>
      <c r="N321" s="171" t="s">
        <v>38</v>
      </c>
      <c r="P321" s="142">
        <f>O321*H321</f>
        <v>0</v>
      </c>
      <c r="Q321" s="142">
        <v>8.0000000000000007E-5</v>
      </c>
      <c r="R321" s="142">
        <f>Q321*H321</f>
        <v>6.9928000000000004E-4</v>
      </c>
      <c r="S321" s="142">
        <v>0</v>
      </c>
      <c r="T321" s="143">
        <f>S321*H321</f>
        <v>0</v>
      </c>
      <c r="AR321" s="144" t="s">
        <v>300</v>
      </c>
      <c r="AT321" s="144" t="s">
        <v>202</v>
      </c>
      <c r="AU321" s="144" t="s">
        <v>83</v>
      </c>
      <c r="AY321" s="16" t="s">
        <v>135</v>
      </c>
      <c r="BE321" s="145">
        <f>IF(N321="základní",J321,0)</f>
        <v>0</v>
      </c>
      <c r="BF321" s="145">
        <f>IF(N321="snížená",J321,0)</f>
        <v>0</v>
      </c>
      <c r="BG321" s="145">
        <f>IF(N321="zákl. přenesená",J321,0)</f>
        <v>0</v>
      </c>
      <c r="BH321" s="145">
        <f>IF(N321="sníž. přenesená",J321,0)</f>
        <v>0</v>
      </c>
      <c r="BI321" s="145">
        <f>IF(N321="nulová",J321,0)</f>
        <v>0</v>
      </c>
      <c r="BJ321" s="16" t="s">
        <v>81</v>
      </c>
      <c r="BK321" s="145">
        <f>ROUND(I321*H321,2)</f>
        <v>0</v>
      </c>
      <c r="BL321" s="16" t="s">
        <v>219</v>
      </c>
      <c r="BM321" s="144" t="s">
        <v>474</v>
      </c>
    </row>
    <row r="322" spans="2:65" s="12" customFormat="1" ht="11.25">
      <c r="B322" s="146"/>
      <c r="D322" s="147" t="s">
        <v>143</v>
      </c>
      <c r="F322" s="149" t="s">
        <v>475</v>
      </c>
      <c r="H322" s="150">
        <v>8.7409999999999997</v>
      </c>
      <c r="I322" s="151"/>
      <c r="L322" s="146"/>
      <c r="M322" s="152"/>
      <c r="T322" s="153"/>
      <c r="AT322" s="148" t="s">
        <v>143</v>
      </c>
      <c r="AU322" s="148" t="s">
        <v>83</v>
      </c>
      <c r="AV322" s="12" t="s">
        <v>83</v>
      </c>
      <c r="AW322" s="12" t="s">
        <v>4</v>
      </c>
      <c r="AX322" s="12" t="s">
        <v>81</v>
      </c>
      <c r="AY322" s="148" t="s">
        <v>135</v>
      </c>
    </row>
    <row r="323" spans="2:65" s="1" customFormat="1" ht="24.2" customHeight="1">
      <c r="B323" s="31"/>
      <c r="C323" s="132" t="s">
        <v>476</v>
      </c>
      <c r="D323" s="132" t="s">
        <v>137</v>
      </c>
      <c r="E323" s="133" t="s">
        <v>477</v>
      </c>
      <c r="F323" s="134" t="s">
        <v>478</v>
      </c>
      <c r="G323" s="135" t="s">
        <v>440</v>
      </c>
      <c r="H323" s="178"/>
      <c r="I323" s="137"/>
      <c r="J323" s="138">
        <f>ROUND(I323*H323,2)</f>
        <v>0</v>
      </c>
      <c r="K323" s="139"/>
      <c r="L323" s="31"/>
      <c r="M323" s="140" t="s">
        <v>1</v>
      </c>
      <c r="N323" s="141" t="s">
        <v>38</v>
      </c>
      <c r="P323" s="142">
        <f>O323*H323</f>
        <v>0</v>
      </c>
      <c r="Q323" s="142">
        <v>0</v>
      </c>
      <c r="R323" s="142">
        <f>Q323*H323</f>
        <v>0</v>
      </c>
      <c r="S323" s="142">
        <v>0</v>
      </c>
      <c r="T323" s="143">
        <f>S323*H323</f>
        <v>0</v>
      </c>
      <c r="AR323" s="144" t="s">
        <v>219</v>
      </c>
      <c r="AT323" s="144" t="s">
        <v>137</v>
      </c>
      <c r="AU323" s="144" t="s">
        <v>83</v>
      </c>
      <c r="AY323" s="16" t="s">
        <v>135</v>
      </c>
      <c r="BE323" s="145">
        <f>IF(N323="základní",J323,0)</f>
        <v>0</v>
      </c>
      <c r="BF323" s="145">
        <f>IF(N323="snížená",J323,0)</f>
        <v>0</v>
      </c>
      <c r="BG323" s="145">
        <f>IF(N323="zákl. přenesená",J323,0)</f>
        <v>0</v>
      </c>
      <c r="BH323" s="145">
        <f>IF(N323="sníž. přenesená",J323,0)</f>
        <v>0</v>
      </c>
      <c r="BI323" s="145">
        <f>IF(N323="nulová",J323,0)</f>
        <v>0</v>
      </c>
      <c r="BJ323" s="16" t="s">
        <v>81</v>
      </c>
      <c r="BK323" s="145">
        <f>ROUND(I323*H323,2)</f>
        <v>0</v>
      </c>
      <c r="BL323" s="16" t="s">
        <v>219</v>
      </c>
      <c r="BM323" s="144" t="s">
        <v>479</v>
      </c>
    </row>
    <row r="324" spans="2:65" s="1" customFormat="1" ht="24.2" customHeight="1">
      <c r="B324" s="31"/>
      <c r="C324" s="132" t="s">
        <v>480</v>
      </c>
      <c r="D324" s="132" t="s">
        <v>137</v>
      </c>
      <c r="E324" s="133" t="s">
        <v>481</v>
      </c>
      <c r="F324" s="134" t="s">
        <v>482</v>
      </c>
      <c r="G324" s="135" t="s">
        <v>440</v>
      </c>
      <c r="H324" s="178"/>
      <c r="I324" s="137"/>
      <c r="J324" s="138">
        <f>ROUND(I324*H324,2)</f>
        <v>0</v>
      </c>
      <c r="K324" s="139"/>
      <c r="L324" s="31"/>
      <c r="M324" s="140" t="s">
        <v>1</v>
      </c>
      <c r="N324" s="141" t="s">
        <v>38</v>
      </c>
      <c r="P324" s="142">
        <f>O324*H324</f>
        <v>0</v>
      </c>
      <c r="Q324" s="142">
        <v>0</v>
      </c>
      <c r="R324" s="142">
        <f>Q324*H324</f>
        <v>0</v>
      </c>
      <c r="S324" s="142">
        <v>0</v>
      </c>
      <c r="T324" s="143">
        <f>S324*H324</f>
        <v>0</v>
      </c>
      <c r="AR324" s="144" t="s">
        <v>219</v>
      </c>
      <c r="AT324" s="144" t="s">
        <v>137</v>
      </c>
      <c r="AU324" s="144" t="s">
        <v>83</v>
      </c>
      <c r="AY324" s="16" t="s">
        <v>135</v>
      </c>
      <c r="BE324" s="145">
        <f>IF(N324="základní",J324,0)</f>
        <v>0</v>
      </c>
      <c r="BF324" s="145">
        <f>IF(N324="snížená",J324,0)</f>
        <v>0</v>
      </c>
      <c r="BG324" s="145">
        <f>IF(N324="zákl. přenesená",J324,0)</f>
        <v>0</v>
      </c>
      <c r="BH324" s="145">
        <f>IF(N324="sníž. přenesená",J324,0)</f>
        <v>0</v>
      </c>
      <c r="BI324" s="145">
        <f>IF(N324="nulová",J324,0)</f>
        <v>0</v>
      </c>
      <c r="BJ324" s="16" t="s">
        <v>81</v>
      </c>
      <c r="BK324" s="145">
        <f>ROUND(I324*H324,2)</f>
        <v>0</v>
      </c>
      <c r="BL324" s="16" t="s">
        <v>219</v>
      </c>
      <c r="BM324" s="144" t="s">
        <v>483</v>
      </c>
    </row>
    <row r="325" spans="2:65" s="11" customFormat="1" ht="22.9" customHeight="1">
      <c r="B325" s="120"/>
      <c r="D325" s="121" t="s">
        <v>72</v>
      </c>
      <c r="E325" s="130" t="s">
        <v>484</v>
      </c>
      <c r="F325" s="130" t="s">
        <v>485</v>
      </c>
      <c r="I325" s="123"/>
      <c r="J325" s="131">
        <f>BK325</f>
        <v>0</v>
      </c>
      <c r="L325" s="120"/>
      <c r="M325" s="125"/>
      <c r="P325" s="126">
        <f>SUM(P326:P332)</f>
        <v>0</v>
      </c>
      <c r="R325" s="126">
        <f>SUM(R326:R332)</f>
        <v>0.10536</v>
      </c>
      <c r="T325" s="127">
        <f>SUM(T326:T332)</f>
        <v>0</v>
      </c>
      <c r="AR325" s="121" t="s">
        <v>83</v>
      </c>
      <c r="AT325" s="128" t="s">
        <v>72</v>
      </c>
      <c r="AU325" s="128" t="s">
        <v>81</v>
      </c>
      <c r="AY325" s="121" t="s">
        <v>135</v>
      </c>
      <c r="BK325" s="129">
        <f>SUM(BK326:BK332)</f>
        <v>0</v>
      </c>
    </row>
    <row r="326" spans="2:65" s="1" customFormat="1" ht="24.2" customHeight="1">
      <c r="B326" s="31"/>
      <c r="C326" s="132" t="s">
        <v>486</v>
      </c>
      <c r="D326" s="132" t="s">
        <v>137</v>
      </c>
      <c r="E326" s="133" t="s">
        <v>487</v>
      </c>
      <c r="F326" s="134" t="s">
        <v>488</v>
      </c>
      <c r="G326" s="135" t="s">
        <v>222</v>
      </c>
      <c r="H326" s="136">
        <v>12</v>
      </c>
      <c r="I326" s="137"/>
      <c r="J326" s="138">
        <f>ROUND(I326*H326,2)</f>
        <v>0</v>
      </c>
      <c r="K326" s="139"/>
      <c r="L326" s="31"/>
      <c r="M326" s="140" t="s">
        <v>1</v>
      </c>
      <c r="N326" s="141" t="s">
        <v>38</v>
      </c>
      <c r="P326" s="142">
        <f>O326*H326</f>
        <v>0</v>
      </c>
      <c r="Q326" s="142">
        <v>8.3700000000000007E-3</v>
      </c>
      <c r="R326" s="142">
        <f>Q326*H326</f>
        <v>0.10044</v>
      </c>
      <c r="S326" s="142">
        <v>0</v>
      </c>
      <c r="T326" s="143">
        <f>S326*H326</f>
        <v>0</v>
      </c>
      <c r="AR326" s="144" t="s">
        <v>219</v>
      </c>
      <c r="AT326" s="144" t="s">
        <v>137</v>
      </c>
      <c r="AU326" s="144" t="s">
        <v>83</v>
      </c>
      <c r="AY326" s="16" t="s">
        <v>135</v>
      </c>
      <c r="BE326" s="145">
        <f>IF(N326="základní",J326,0)</f>
        <v>0</v>
      </c>
      <c r="BF326" s="145">
        <f>IF(N326="snížená",J326,0)</f>
        <v>0</v>
      </c>
      <c r="BG326" s="145">
        <f>IF(N326="zákl. přenesená",J326,0)</f>
        <v>0</v>
      </c>
      <c r="BH326" s="145">
        <f>IF(N326="sníž. přenesená",J326,0)</f>
        <v>0</v>
      </c>
      <c r="BI326" s="145">
        <f>IF(N326="nulová",J326,0)</f>
        <v>0</v>
      </c>
      <c r="BJ326" s="16" t="s">
        <v>81</v>
      </c>
      <c r="BK326" s="145">
        <f>ROUND(I326*H326,2)</f>
        <v>0</v>
      </c>
      <c r="BL326" s="16" t="s">
        <v>219</v>
      </c>
      <c r="BM326" s="144" t="s">
        <v>489</v>
      </c>
    </row>
    <row r="327" spans="2:65" s="12" customFormat="1" ht="11.25">
      <c r="B327" s="146"/>
      <c r="D327" s="147" t="s">
        <v>143</v>
      </c>
      <c r="E327" s="148" t="s">
        <v>1</v>
      </c>
      <c r="F327" s="149" t="s">
        <v>490</v>
      </c>
      <c r="H327" s="150">
        <v>12</v>
      </c>
      <c r="I327" s="151"/>
      <c r="L327" s="146"/>
      <c r="M327" s="152"/>
      <c r="T327" s="153"/>
      <c r="AT327" s="148" t="s">
        <v>143</v>
      </c>
      <c r="AU327" s="148" t="s">
        <v>83</v>
      </c>
      <c r="AV327" s="12" t="s">
        <v>83</v>
      </c>
      <c r="AW327" s="12" t="s">
        <v>30</v>
      </c>
      <c r="AX327" s="12" t="s">
        <v>73</v>
      </c>
      <c r="AY327" s="148" t="s">
        <v>135</v>
      </c>
    </row>
    <row r="328" spans="2:65" s="13" customFormat="1" ht="11.25">
      <c r="B328" s="154"/>
      <c r="D328" s="147" t="s">
        <v>143</v>
      </c>
      <c r="E328" s="155" t="s">
        <v>1</v>
      </c>
      <c r="F328" s="156" t="s">
        <v>146</v>
      </c>
      <c r="H328" s="157">
        <v>12</v>
      </c>
      <c r="I328" s="158"/>
      <c r="L328" s="154"/>
      <c r="M328" s="159"/>
      <c r="T328" s="160"/>
      <c r="AT328" s="155" t="s">
        <v>143</v>
      </c>
      <c r="AU328" s="155" t="s">
        <v>83</v>
      </c>
      <c r="AV328" s="13" t="s">
        <v>141</v>
      </c>
      <c r="AW328" s="13" t="s">
        <v>30</v>
      </c>
      <c r="AX328" s="13" t="s">
        <v>81</v>
      </c>
      <c r="AY328" s="155" t="s">
        <v>135</v>
      </c>
    </row>
    <row r="329" spans="2:65" s="1" customFormat="1" ht="24.2" customHeight="1">
      <c r="B329" s="31"/>
      <c r="C329" s="132" t="s">
        <v>491</v>
      </c>
      <c r="D329" s="132" t="s">
        <v>137</v>
      </c>
      <c r="E329" s="133" t="s">
        <v>492</v>
      </c>
      <c r="F329" s="134" t="s">
        <v>493</v>
      </c>
      <c r="G329" s="135" t="s">
        <v>222</v>
      </c>
      <c r="H329" s="136">
        <v>12</v>
      </c>
      <c r="I329" s="137"/>
      <c r="J329" s="138">
        <f>ROUND(I329*H329,2)</f>
        <v>0</v>
      </c>
      <c r="K329" s="139"/>
      <c r="L329" s="31"/>
      <c r="M329" s="140" t="s">
        <v>1</v>
      </c>
      <c r="N329" s="141" t="s">
        <v>38</v>
      </c>
      <c r="P329" s="142">
        <f>O329*H329</f>
        <v>0</v>
      </c>
      <c r="Q329" s="142">
        <v>4.0000000000000002E-4</v>
      </c>
      <c r="R329" s="142">
        <f>Q329*H329</f>
        <v>4.8000000000000004E-3</v>
      </c>
      <c r="S329" s="142">
        <v>0</v>
      </c>
      <c r="T329" s="143">
        <f>S329*H329</f>
        <v>0</v>
      </c>
      <c r="AR329" s="144" t="s">
        <v>219</v>
      </c>
      <c r="AT329" s="144" t="s">
        <v>137</v>
      </c>
      <c r="AU329" s="144" t="s">
        <v>83</v>
      </c>
      <c r="AY329" s="16" t="s">
        <v>135</v>
      </c>
      <c r="BE329" s="145">
        <f>IF(N329="základní",J329,0)</f>
        <v>0</v>
      </c>
      <c r="BF329" s="145">
        <f>IF(N329="snížená",J329,0)</f>
        <v>0</v>
      </c>
      <c r="BG329" s="145">
        <f>IF(N329="zákl. přenesená",J329,0)</f>
        <v>0</v>
      </c>
      <c r="BH329" s="145">
        <f>IF(N329="sníž. přenesená",J329,0)</f>
        <v>0</v>
      </c>
      <c r="BI329" s="145">
        <f>IF(N329="nulová",J329,0)</f>
        <v>0</v>
      </c>
      <c r="BJ329" s="16" t="s">
        <v>81</v>
      </c>
      <c r="BK329" s="145">
        <f>ROUND(I329*H329,2)</f>
        <v>0</v>
      </c>
      <c r="BL329" s="16" t="s">
        <v>219</v>
      </c>
      <c r="BM329" s="144" t="s">
        <v>494</v>
      </c>
    </row>
    <row r="330" spans="2:65" s="1" customFormat="1" ht="24.2" customHeight="1">
      <c r="B330" s="31"/>
      <c r="C330" s="132" t="s">
        <v>495</v>
      </c>
      <c r="D330" s="132" t="s">
        <v>137</v>
      </c>
      <c r="E330" s="133" t="s">
        <v>496</v>
      </c>
      <c r="F330" s="134" t="s">
        <v>497</v>
      </c>
      <c r="G330" s="135" t="s">
        <v>222</v>
      </c>
      <c r="H330" s="136">
        <v>12</v>
      </c>
      <c r="I330" s="137"/>
      <c r="J330" s="138">
        <f>ROUND(I330*H330,2)</f>
        <v>0</v>
      </c>
      <c r="K330" s="139"/>
      <c r="L330" s="31"/>
      <c r="M330" s="140" t="s">
        <v>1</v>
      </c>
      <c r="N330" s="141" t="s">
        <v>38</v>
      </c>
      <c r="P330" s="142">
        <f>O330*H330</f>
        <v>0</v>
      </c>
      <c r="Q330" s="142">
        <v>1.0000000000000001E-5</v>
      </c>
      <c r="R330" s="142">
        <f>Q330*H330</f>
        <v>1.2000000000000002E-4</v>
      </c>
      <c r="S330" s="142">
        <v>0</v>
      </c>
      <c r="T330" s="143">
        <f>S330*H330</f>
        <v>0</v>
      </c>
      <c r="AR330" s="144" t="s">
        <v>219</v>
      </c>
      <c r="AT330" s="144" t="s">
        <v>137</v>
      </c>
      <c r="AU330" s="144" t="s">
        <v>83</v>
      </c>
      <c r="AY330" s="16" t="s">
        <v>135</v>
      </c>
      <c r="BE330" s="145">
        <f>IF(N330="základní",J330,0)</f>
        <v>0</v>
      </c>
      <c r="BF330" s="145">
        <f>IF(N330="snížená",J330,0)</f>
        <v>0</v>
      </c>
      <c r="BG330" s="145">
        <f>IF(N330="zákl. přenesená",J330,0)</f>
        <v>0</v>
      </c>
      <c r="BH330" s="145">
        <f>IF(N330="sníž. přenesená",J330,0)</f>
        <v>0</v>
      </c>
      <c r="BI330" s="145">
        <f>IF(N330="nulová",J330,0)</f>
        <v>0</v>
      </c>
      <c r="BJ330" s="16" t="s">
        <v>81</v>
      </c>
      <c r="BK330" s="145">
        <f>ROUND(I330*H330,2)</f>
        <v>0</v>
      </c>
      <c r="BL330" s="16" t="s">
        <v>219</v>
      </c>
      <c r="BM330" s="144" t="s">
        <v>498</v>
      </c>
    </row>
    <row r="331" spans="2:65" s="1" customFormat="1" ht="24.2" customHeight="1">
      <c r="B331" s="31"/>
      <c r="C331" s="132" t="s">
        <v>499</v>
      </c>
      <c r="D331" s="132" t="s">
        <v>137</v>
      </c>
      <c r="E331" s="133" t="s">
        <v>500</v>
      </c>
      <c r="F331" s="134" t="s">
        <v>501</v>
      </c>
      <c r="G331" s="135" t="s">
        <v>440</v>
      </c>
      <c r="H331" s="178"/>
      <c r="I331" s="137"/>
      <c r="J331" s="138">
        <f>ROUND(I331*H331,2)</f>
        <v>0</v>
      </c>
      <c r="K331" s="139"/>
      <c r="L331" s="31"/>
      <c r="M331" s="140" t="s">
        <v>1</v>
      </c>
      <c r="N331" s="141" t="s">
        <v>38</v>
      </c>
      <c r="P331" s="142">
        <f>O331*H331</f>
        <v>0</v>
      </c>
      <c r="Q331" s="142">
        <v>0</v>
      </c>
      <c r="R331" s="142">
        <f>Q331*H331</f>
        <v>0</v>
      </c>
      <c r="S331" s="142">
        <v>0</v>
      </c>
      <c r="T331" s="143">
        <f>S331*H331</f>
        <v>0</v>
      </c>
      <c r="AR331" s="144" t="s">
        <v>219</v>
      </c>
      <c r="AT331" s="144" t="s">
        <v>137</v>
      </c>
      <c r="AU331" s="144" t="s">
        <v>83</v>
      </c>
      <c r="AY331" s="16" t="s">
        <v>135</v>
      </c>
      <c r="BE331" s="145">
        <f>IF(N331="základní",J331,0)</f>
        <v>0</v>
      </c>
      <c r="BF331" s="145">
        <f>IF(N331="snížená",J331,0)</f>
        <v>0</v>
      </c>
      <c r="BG331" s="145">
        <f>IF(N331="zákl. přenesená",J331,0)</f>
        <v>0</v>
      </c>
      <c r="BH331" s="145">
        <f>IF(N331="sníž. přenesená",J331,0)</f>
        <v>0</v>
      </c>
      <c r="BI331" s="145">
        <f>IF(N331="nulová",J331,0)</f>
        <v>0</v>
      </c>
      <c r="BJ331" s="16" t="s">
        <v>81</v>
      </c>
      <c r="BK331" s="145">
        <f>ROUND(I331*H331,2)</f>
        <v>0</v>
      </c>
      <c r="BL331" s="16" t="s">
        <v>219</v>
      </c>
      <c r="BM331" s="144" t="s">
        <v>502</v>
      </c>
    </row>
    <row r="332" spans="2:65" s="1" customFormat="1" ht="24.2" customHeight="1">
      <c r="B332" s="31"/>
      <c r="C332" s="132" t="s">
        <v>503</v>
      </c>
      <c r="D332" s="132" t="s">
        <v>137</v>
      </c>
      <c r="E332" s="133" t="s">
        <v>504</v>
      </c>
      <c r="F332" s="134" t="s">
        <v>505</v>
      </c>
      <c r="G332" s="135" t="s">
        <v>440</v>
      </c>
      <c r="H332" s="178"/>
      <c r="I332" s="137"/>
      <c r="J332" s="138">
        <f>ROUND(I332*H332,2)</f>
        <v>0</v>
      </c>
      <c r="K332" s="139"/>
      <c r="L332" s="31"/>
      <c r="M332" s="140" t="s">
        <v>1</v>
      </c>
      <c r="N332" s="141" t="s">
        <v>38</v>
      </c>
      <c r="P332" s="142">
        <f>O332*H332</f>
        <v>0</v>
      </c>
      <c r="Q332" s="142">
        <v>0</v>
      </c>
      <c r="R332" s="142">
        <f>Q332*H332</f>
        <v>0</v>
      </c>
      <c r="S332" s="142">
        <v>0</v>
      </c>
      <c r="T332" s="143">
        <f>S332*H332</f>
        <v>0</v>
      </c>
      <c r="AR332" s="144" t="s">
        <v>219</v>
      </c>
      <c r="AT332" s="144" t="s">
        <v>137</v>
      </c>
      <c r="AU332" s="144" t="s">
        <v>83</v>
      </c>
      <c r="AY332" s="16" t="s">
        <v>135</v>
      </c>
      <c r="BE332" s="145">
        <f>IF(N332="základní",J332,0)</f>
        <v>0</v>
      </c>
      <c r="BF332" s="145">
        <f>IF(N332="snížená",J332,0)</f>
        <v>0</v>
      </c>
      <c r="BG332" s="145">
        <f>IF(N332="zákl. přenesená",J332,0)</f>
        <v>0</v>
      </c>
      <c r="BH332" s="145">
        <f>IF(N332="sníž. přenesená",J332,0)</f>
        <v>0</v>
      </c>
      <c r="BI332" s="145">
        <f>IF(N332="nulová",J332,0)</f>
        <v>0</v>
      </c>
      <c r="BJ332" s="16" t="s">
        <v>81</v>
      </c>
      <c r="BK332" s="145">
        <f>ROUND(I332*H332,2)</f>
        <v>0</v>
      </c>
      <c r="BL332" s="16" t="s">
        <v>219</v>
      </c>
      <c r="BM332" s="144" t="s">
        <v>506</v>
      </c>
    </row>
    <row r="333" spans="2:65" s="11" customFormat="1" ht="22.9" customHeight="1">
      <c r="B333" s="120"/>
      <c r="D333" s="121" t="s">
        <v>72</v>
      </c>
      <c r="E333" s="130" t="s">
        <v>507</v>
      </c>
      <c r="F333" s="130" t="s">
        <v>508</v>
      </c>
      <c r="I333" s="123"/>
      <c r="J333" s="131">
        <f>BK333</f>
        <v>0</v>
      </c>
      <c r="L333" s="120"/>
      <c r="M333" s="125"/>
      <c r="P333" s="126">
        <f>SUM(P334:P338)</f>
        <v>0</v>
      </c>
      <c r="R333" s="126">
        <f>SUM(R334:R338)</f>
        <v>5.4000000000000003E-3</v>
      </c>
      <c r="T333" s="127">
        <f>SUM(T334:T338)</f>
        <v>0</v>
      </c>
      <c r="AR333" s="121" t="s">
        <v>83</v>
      </c>
      <c r="AT333" s="128" t="s">
        <v>72</v>
      </c>
      <c r="AU333" s="128" t="s">
        <v>81</v>
      </c>
      <c r="AY333" s="121" t="s">
        <v>135</v>
      </c>
      <c r="BK333" s="129">
        <f>SUM(BK334:BK338)</f>
        <v>0</v>
      </c>
    </row>
    <row r="334" spans="2:65" s="1" customFormat="1" ht="16.5" customHeight="1">
      <c r="B334" s="31"/>
      <c r="C334" s="132" t="s">
        <v>509</v>
      </c>
      <c r="D334" s="132" t="s">
        <v>137</v>
      </c>
      <c r="E334" s="133" t="s">
        <v>510</v>
      </c>
      <c r="F334" s="134" t="s">
        <v>511</v>
      </c>
      <c r="G334" s="135" t="s">
        <v>222</v>
      </c>
      <c r="H334" s="136">
        <v>12</v>
      </c>
      <c r="I334" s="137"/>
      <c r="J334" s="138">
        <f>ROUND(I334*H334,2)</f>
        <v>0</v>
      </c>
      <c r="K334" s="139"/>
      <c r="L334" s="31"/>
      <c r="M334" s="140" t="s">
        <v>1</v>
      </c>
      <c r="N334" s="141" t="s">
        <v>38</v>
      </c>
      <c r="P334" s="142">
        <f>O334*H334</f>
        <v>0</v>
      </c>
      <c r="Q334" s="142">
        <v>4.4999999999999999E-4</v>
      </c>
      <c r="R334" s="142">
        <f>Q334*H334</f>
        <v>5.4000000000000003E-3</v>
      </c>
      <c r="S334" s="142">
        <v>0</v>
      </c>
      <c r="T334" s="143">
        <f>S334*H334</f>
        <v>0</v>
      </c>
      <c r="AR334" s="144" t="s">
        <v>219</v>
      </c>
      <c r="AT334" s="144" t="s">
        <v>137</v>
      </c>
      <c r="AU334" s="144" t="s">
        <v>83</v>
      </c>
      <c r="AY334" s="16" t="s">
        <v>135</v>
      </c>
      <c r="BE334" s="145">
        <f>IF(N334="základní",J334,0)</f>
        <v>0</v>
      </c>
      <c r="BF334" s="145">
        <f>IF(N334="snížená",J334,0)</f>
        <v>0</v>
      </c>
      <c r="BG334" s="145">
        <f>IF(N334="zákl. přenesená",J334,0)</f>
        <v>0</v>
      </c>
      <c r="BH334" s="145">
        <f>IF(N334="sníž. přenesená",J334,0)</f>
        <v>0</v>
      </c>
      <c r="BI334" s="145">
        <f>IF(N334="nulová",J334,0)</f>
        <v>0</v>
      </c>
      <c r="BJ334" s="16" t="s">
        <v>81</v>
      </c>
      <c r="BK334" s="145">
        <f>ROUND(I334*H334,2)</f>
        <v>0</v>
      </c>
      <c r="BL334" s="16" t="s">
        <v>219</v>
      </c>
      <c r="BM334" s="144" t="s">
        <v>512</v>
      </c>
    </row>
    <row r="335" spans="2:65" s="12" customFormat="1" ht="11.25">
      <c r="B335" s="146"/>
      <c r="D335" s="147" t="s">
        <v>143</v>
      </c>
      <c r="E335" s="148" t="s">
        <v>1</v>
      </c>
      <c r="F335" s="149" t="s">
        <v>513</v>
      </c>
      <c r="H335" s="150">
        <v>12</v>
      </c>
      <c r="I335" s="151"/>
      <c r="L335" s="146"/>
      <c r="M335" s="152"/>
      <c r="T335" s="153"/>
      <c r="AT335" s="148" t="s">
        <v>143</v>
      </c>
      <c r="AU335" s="148" t="s">
        <v>83</v>
      </c>
      <c r="AV335" s="12" t="s">
        <v>83</v>
      </c>
      <c r="AW335" s="12" t="s">
        <v>30</v>
      </c>
      <c r="AX335" s="12" t="s">
        <v>73</v>
      </c>
      <c r="AY335" s="148" t="s">
        <v>135</v>
      </c>
    </row>
    <row r="336" spans="2:65" s="13" customFormat="1" ht="11.25">
      <c r="B336" s="154"/>
      <c r="D336" s="147" t="s">
        <v>143</v>
      </c>
      <c r="E336" s="155" t="s">
        <v>1</v>
      </c>
      <c r="F336" s="156" t="s">
        <v>146</v>
      </c>
      <c r="H336" s="157">
        <v>12</v>
      </c>
      <c r="I336" s="158"/>
      <c r="L336" s="154"/>
      <c r="M336" s="159"/>
      <c r="T336" s="160"/>
      <c r="AT336" s="155" t="s">
        <v>143</v>
      </c>
      <c r="AU336" s="155" t="s">
        <v>83</v>
      </c>
      <c r="AV336" s="13" t="s">
        <v>141</v>
      </c>
      <c r="AW336" s="13" t="s">
        <v>30</v>
      </c>
      <c r="AX336" s="13" t="s">
        <v>81</v>
      </c>
      <c r="AY336" s="155" t="s">
        <v>135</v>
      </c>
    </row>
    <row r="337" spans="2:65" s="1" customFormat="1" ht="24.2" customHeight="1">
      <c r="B337" s="31"/>
      <c r="C337" s="132" t="s">
        <v>514</v>
      </c>
      <c r="D337" s="132" t="s">
        <v>137</v>
      </c>
      <c r="E337" s="133" t="s">
        <v>515</v>
      </c>
      <c r="F337" s="134" t="s">
        <v>516</v>
      </c>
      <c r="G337" s="135" t="s">
        <v>440</v>
      </c>
      <c r="H337" s="178"/>
      <c r="I337" s="137"/>
      <c r="J337" s="138">
        <f>ROUND(I337*H337,2)</f>
        <v>0</v>
      </c>
      <c r="K337" s="139"/>
      <c r="L337" s="31"/>
      <c r="M337" s="140" t="s">
        <v>1</v>
      </c>
      <c r="N337" s="141" t="s">
        <v>38</v>
      </c>
      <c r="P337" s="142">
        <f>O337*H337</f>
        <v>0</v>
      </c>
      <c r="Q337" s="142">
        <v>0</v>
      </c>
      <c r="R337" s="142">
        <f>Q337*H337</f>
        <v>0</v>
      </c>
      <c r="S337" s="142">
        <v>0</v>
      </c>
      <c r="T337" s="143">
        <f>S337*H337</f>
        <v>0</v>
      </c>
      <c r="AR337" s="144" t="s">
        <v>219</v>
      </c>
      <c r="AT337" s="144" t="s">
        <v>137</v>
      </c>
      <c r="AU337" s="144" t="s">
        <v>83</v>
      </c>
      <c r="AY337" s="16" t="s">
        <v>135</v>
      </c>
      <c r="BE337" s="145">
        <f>IF(N337="základní",J337,0)</f>
        <v>0</v>
      </c>
      <c r="BF337" s="145">
        <f>IF(N337="snížená",J337,0)</f>
        <v>0</v>
      </c>
      <c r="BG337" s="145">
        <f>IF(N337="zákl. přenesená",J337,0)</f>
        <v>0</v>
      </c>
      <c r="BH337" s="145">
        <f>IF(N337="sníž. přenesená",J337,0)</f>
        <v>0</v>
      </c>
      <c r="BI337" s="145">
        <f>IF(N337="nulová",J337,0)</f>
        <v>0</v>
      </c>
      <c r="BJ337" s="16" t="s">
        <v>81</v>
      </c>
      <c r="BK337" s="145">
        <f>ROUND(I337*H337,2)</f>
        <v>0</v>
      </c>
      <c r="BL337" s="16" t="s">
        <v>219</v>
      </c>
      <c r="BM337" s="144" t="s">
        <v>517</v>
      </c>
    </row>
    <row r="338" spans="2:65" s="1" customFormat="1" ht="24.2" customHeight="1">
      <c r="B338" s="31"/>
      <c r="C338" s="132" t="s">
        <v>518</v>
      </c>
      <c r="D338" s="132" t="s">
        <v>137</v>
      </c>
      <c r="E338" s="133" t="s">
        <v>519</v>
      </c>
      <c r="F338" s="134" t="s">
        <v>520</v>
      </c>
      <c r="G338" s="135" t="s">
        <v>440</v>
      </c>
      <c r="H338" s="178"/>
      <c r="I338" s="137"/>
      <c r="J338" s="138">
        <f>ROUND(I338*H338,2)</f>
        <v>0</v>
      </c>
      <c r="K338" s="139"/>
      <c r="L338" s="31"/>
      <c r="M338" s="140" t="s">
        <v>1</v>
      </c>
      <c r="N338" s="141" t="s">
        <v>38</v>
      </c>
      <c r="P338" s="142">
        <f>O338*H338</f>
        <v>0</v>
      </c>
      <c r="Q338" s="142">
        <v>0</v>
      </c>
      <c r="R338" s="142">
        <f>Q338*H338</f>
        <v>0</v>
      </c>
      <c r="S338" s="142">
        <v>0</v>
      </c>
      <c r="T338" s="143">
        <f>S338*H338</f>
        <v>0</v>
      </c>
      <c r="AR338" s="144" t="s">
        <v>219</v>
      </c>
      <c r="AT338" s="144" t="s">
        <v>137</v>
      </c>
      <c r="AU338" s="144" t="s">
        <v>83</v>
      </c>
      <c r="AY338" s="16" t="s">
        <v>135</v>
      </c>
      <c r="BE338" s="145">
        <f>IF(N338="základní",J338,0)</f>
        <v>0</v>
      </c>
      <c r="BF338" s="145">
        <f>IF(N338="snížená",J338,0)</f>
        <v>0</v>
      </c>
      <c r="BG338" s="145">
        <f>IF(N338="zákl. přenesená",J338,0)</f>
        <v>0</v>
      </c>
      <c r="BH338" s="145">
        <f>IF(N338="sníž. přenesená",J338,0)</f>
        <v>0</v>
      </c>
      <c r="BI338" s="145">
        <f>IF(N338="nulová",J338,0)</f>
        <v>0</v>
      </c>
      <c r="BJ338" s="16" t="s">
        <v>81</v>
      </c>
      <c r="BK338" s="145">
        <f>ROUND(I338*H338,2)</f>
        <v>0</v>
      </c>
      <c r="BL338" s="16" t="s">
        <v>219</v>
      </c>
      <c r="BM338" s="144" t="s">
        <v>521</v>
      </c>
    </row>
    <row r="339" spans="2:65" s="11" customFormat="1" ht="22.9" customHeight="1">
      <c r="B339" s="120"/>
      <c r="D339" s="121" t="s">
        <v>72</v>
      </c>
      <c r="E339" s="130" t="s">
        <v>522</v>
      </c>
      <c r="F339" s="130" t="s">
        <v>523</v>
      </c>
      <c r="I339" s="123"/>
      <c r="J339" s="131">
        <f>BK339</f>
        <v>0</v>
      </c>
      <c r="L339" s="120"/>
      <c r="M339" s="125"/>
      <c r="P339" s="126">
        <f>SUM(P340:P344)</f>
        <v>0</v>
      </c>
      <c r="R339" s="126">
        <f>SUM(R340:R344)</f>
        <v>0</v>
      </c>
      <c r="T339" s="127">
        <f>SUM(T340:T344)</f>
        <v>0.31986000000000003</v>
      </c>
      <c r="AR339" s="121" t="s">
        <v>83</v>
      </c>
      <c r="AT339" s="128" t="s">
        <v>72</v>
      </c>
      <c r="AU339" s="128" t="s">
        <v>81</v>
      </c>
      <c r="AY339" s="121" t="s">
        <v>135</v>
      </c>
      <c r="BK339" s="129">
        <f>SUM(BK340:BK344)</f>
        <v>0</v>
      </c>
    </row>
    <row r="340" spans="2:65" s="1" customFormat="1" ht="33" customHeight="1">
      <c r="B340" s="31"/>
      <c r="C340" s="132" t="s">
        <v>524</v>
      </c>
      <c r="D340" s="132" t="s">
        <v>137</v>
      </c>
      <c r="E340" s="133" t="s">
        <v>525</v>
      </c>
      <c r="F340" s="134" t="s">
        <v>526</v>
      </c>
      <c r="G340" s="135" t="s">
        <v>140</v>
      </c>
      <c r="H340" s="136">
        <v>9</v>
      </c>
      <c r="I340" s="137"/>
      <c r="J340" s="138">
        <f>ROUND(I340*H340,2)</f>
        <v>0</v>
      </c>
      <c r="K340" s="139"/>
      <c r="L340" s="31"/>
      <c r="M340" s="140" t="s">
        <v>1</v>
      </c>
      <c r="N340" s="141" t="s">
        <v>38</v>
      </c>
      <c r="P340" s="142">
        <f>O340*H340</f>
        <v>0</v>
      </c>
      <c r="Q340" s="142">
        <v>0</v>
      </c>
      <c r="R340" s="142">
        <f>Q340*H340</f>
        <v>0</v>
      </c>
      <c r="S340" s="142">
        <v>3.5540000000000002E-2</v>
      </c>
      <c r="T340" s="143">
        <f>S340*H340</f>
        <v>0.31986000000000003</v>
      </c>
      <c r="AR340" s="144" t="s">
        <v>219</v>
      </c>
      <c r="AT340" s="144" t="s">
        <v>137</v>
      </c>
      <c r="AU340" s="144" t="s">
        <v>83</v>
      </c>
      <c r="AY340" s="16" t="s">
        <v>135</v>
      </c>
      <c r="BE340" s="145">
        <f>IF(N340="základní",J340,0)</f>
        <v>0</v>
      </c>
      <c r="BF340" s="145">
        <f>IF(N340="snížená",J340,0)</f>
        <v>0</v>
      </c>
      <c r="BG340" s="145">
        <f>IF(N340="zákl. přenesená",J340,0)</f>
        <v>0</v>
      </c>
      <c r="BH340" s="145">
        <f>IF(N340="sníž. přenesená",J340,0)</f>
        <v>0</v>
      </c>
      <c r="BI340" s="145">
        <f>IF(N340="nulová",J340,0)</f>
        <v>0</v>
      </c>
      <c r="BJ340" s="16" t="s">
        <v>81</v>
      </c>
      <c r="BK340" s="145">
        <f>ROUND(I340*H340,2)</f>
        <v>0</v>
      </c>
      <c r="BL340" s="16" t="s">
        <v>219</v>
      </c>
      <c r="BM340" s="144" t="s">
        <v>527</v>
      </c>
    </row>
    <row r="341" spans="2:65" s="12" customFormat="1" ht="11.25">
      <c r="B341" s="146"/>
      <c r="D341" s="147" t="s">
        <v>143</v>
      </c>
      <c r="E341" s="148" t="s">
        <v>1</v>
      </c>
      <c r="F341" s="149" t="s">
        <v>528</v>
      </c>
      <c r="H341" s="150">
        <v>9</v>
      </c>
      <c r="I341" s="151"/>
      <c r="L341" s="146"/>
      <c r="M341" s="152"/>
      <c r="T341" s="153"/>
      <c r="AT341" s="148" t="s">
        <v>143</v>
      </c>
      <c r="AU341" s="148" t="s">
        <v>83</v>
      </c>
      <c r="AV341" s="12" t="s">
        <v>83</v>
      </c>
      <c r="AW341" s="12" t="s">
        <v>30</v>
      </c>
      <c r="AX341" s="12" t="s">
        <v>73</v>
      </c>
      <c r="AY341" s="148" t="s">
        <v>135</v>
      </c>
    </row>
    <row r="342" spans="2:65" s="13" customFormat="1" ht="11.25">
      <c r="B342" s="154"/>
      <c r="D342" s="147" t="s">
        <v>143</v>
      </c>
      <c r="E342" s="155" t="s">
        <v>1</v>
      </c>
      <c r="F342" s="156" t="s">
        <v>146</v>
      </c>
      <c r="H342" s="157">
        <v>9</v>
      </c>
      <c r="I342" s="158"/>
      <c r="L342" s="154"/>
      <c r="M342" s="159"/>
      <c r="T342" s="160"/>
      <c r="AT342" s="155" t="s">
        <v>143</v>
      </c>
      <c r="AU342" s="155" t="s">
        <v>83</v>
      </c>
      <c r="AV342" s="13" t="s">
        <v>141</v>
      </c>
      <c r="AW342" s="13" t="s">
        <v>30</v>
      </c>
      <c r="AX342" s="13" t="s">
        <v>81</v>
      </c>
      <c r="AY342" s="155" t="s">
        <v>135</v>
      </c>
    </row>
    <row r="343" spans="2:65" s="1" customFormat="1" ht="24.2" customHeight="1">
      <c r="B343" s="31"/>
      <c r="C343" s="132" t="s">
        <v>529</v>
      </c>
      <c r="D343" s="132" t="s">
        <v>137</v>
      </c>
      <c r="E343" s="133" t="s">
        <v>530</v>
      </c>
      <c r="F343" s="134" t="s">
        <v>531</v>
      </c>
      <c r="G343" s="135" t="s">
        <v>440</v>
      </c>
      <c r="H343" s="178"/>
      <c r="I343" s="137"/>
      <c r="J343" s="138">
        <f>ROUND(I343*H343,2)</f>
        <v>0</v>
      </c>
      <c r="K343" s="139"/>
      <c r="L343" s="31"/>
      <c r="M343" s="140" t="s">
        <v>1</v>
      </c>
      <c r="N343" s="141" t="s">
        <v>38</v>
      </c>
      <c r="P343" s="142">
        <f>O343*H343</f>
        <v>0</v>
      </c>
      <c r="Q343" s="142">
        <v>0</v>
      </c>
      <c r="R343" s="142">
        <f>Q343*H343</f>
        <v>0</v>
      </c>
      <c r="S343" s="142">
        <v>0</v>
      </c>
      <c r="T343" s="143">
        <f>S343*H343</f>
        <v>0</v>
      </c>
      <c r="AR343" s="144" t="s">
        <v>219</v>
      </c>
      <c r="AT343" s="144" t="s">
        <v>137</v>
      </c>
      <c r="AU343" s="144" t="s">
        <v>83</v>
      </c>
      <c r="AY343" s="16" t="s">
        <v>135</v>
      </c>
      <c r="BE343" s="145">
        <f>IF(N343="základní",J343,0)</f>
        <v>0</v>
      </c>
      <c r="BF343" s="145">
        <f>IF(N343="snížená",J343,0)</f>
        <v>0</v>
      </c>
      <c r="BG343" s="145">
        <f>IF(N343="zákl. přenesená",J343,0)</f>
        <v>0</v>
      </c>
      <c r="BH343" s="145">
        <f>IF(N343="sníž. přenesená",J343,0)</f>
        <v>0</v>
      </c>
      <c r="BI343" s="145">
        <f>IF(N343="nulová",J343,0)</f>
        <v>0</v>
      </c>
      <c r="BJ343" s="16" t="s">
        <v>81</v>
      </c>
      <c r="BK343" s="145">
        <f>ROUND(I343*H343,2)</f>
        <v>0</v>
      </c>
      <c r="BL343" s="16" t="s">
        <v>219</v>
      </c>
      <c r="BM343" s="144" t="s">
        <v>532</v>
      </c>
    </row>
    <row r="344" spans="2:65" s="1" customFormat="1" ht="24.2" customHeight="1">
      <c r="B344" s="31"/>
      <c r="C344" s="132" t="s">
        <v>533</v>
      </c>
      <c r="D344" s="132" t="s">
        <v>137</v>
      </c>
      <c r="E344" s="133" t="s">
        <v>534</v>
      </c>
      <c r="F344" s="134" t="s">
        <v>535</v>
      </c>
      <c r="G344" s="135" t="s">
        <v>440</v>
      </c>
      <c r="H344" s="178"/>
      <c r="I344" s="137"/>
      <c r="J344" s="138">
        <f>ROUND(I344*H344,2)</f>
        <v>0</v>
      </c>
      <c r="K344" s="139"/>
      <c r="L344" s="31"/>
      <c r="M344" s="140" t="s">
        <v>1</v>
      </c>
      <c r="N344" s="141" t="s">
        <v>38</v>
      </c>
      <c r="P344" s="142">
        <f>O344*H344</f>
        <v>0</v>
      </c>
      <c r="Q344" s="142">
        <v>0</v>
      </c>
      <c r="R344" s="142">
        <f>Q344*H344</f>
        <v>0</v>
      </c>
      <c r="S344" s="142">
        <v>0</v>
      </c>
      <c r="T344" s="143">
        <f>S344*H344</f>
        <v>0</v>
      </c>
      <c r="AR344" s="144" t="s">
        <v>219</v>
      </c>
      <c r="AT344" s="144" t="s">
        <v>137</v>
      </c>
      <c r="AU344" s="144" t="s">
        <v>83</v>
      </c>
      <c r="AY344" s="16" t="s">
        <v>135</v>
      </c>
      <c r="BE344" s="145">
        <f>IF(N344="základní",J344,0)</f>
        <v>0</v>
      </c>
      <c r="BF344" s="145">
        <f>IF(N344="snížená",J344,0)</f>
        <v>0</v>
      </c>
      <c r="BG344" s="145">
        <f>IF(N344="zákl. přenesená",J344,0)</f>
        <v>0</v>
      </c>
      <c r="BH344" s="145">
        <f>IF(N344="sníž. přenesená",J344,0)</f>
        <v>0</v>
      </c>
      <c r="BI344" s="145">
        <f>IF(N344="nulová",J344,0)</f>
        <v>0</v>
      </c>
      <c r="BJ344" s="16" t="s">
        <v>81</v>
      </c>
      <c r="BK344" s="145">
        <f>ROUND(I344*H344,2)</f>
        <v>0</v>
      </c>
      <c r="BL344" s="16" t="s">
        <v>219</v>
      </c>
      <c r="BM344" s="144" t="s">
        <v>536</v>
      </c>
    </row>
    <row r="345" spans="2:65" s="11" customFormat="1" ht="22.9" customHeight="1">
      <c r="B345" s="120"/>
      <c r="D345" s="121" t="s">
        <v>72</v>
      </c>
      <c r="E345" s="130" t="s">
        <v>537</v>
      </c>
      <c r="F345" s="130" t="s">
        <v>538</v>
      </c>
      <c r="I345" s="123"/>
      <c r="J345" s="131">
        <f>BK345</f>
        <v>0</v>
      </c>
      <c r="L345" s="120"/>
      <c r="M345" s="125"/>
      <c r="P345" s="126">
        <f>SUM(P346:P354)</f>
        <v>0</v>
      </c>
      <c r="R345" s="126">
        <f>SUM(R346:R354)</f>
        <v>0.108998</v>
      </c>
      <c r="T345" s="127">
        <f>SUM(T346:T354)</f>
        <v>0</v>
      </c>
      <c r="AR345" s="121" t="s">
        <v>83</v>
      </c>
      <c r="AT345" s="128" t="s">
        <v>72</v>
      </c>
      <c r="AU345" s="128" t="s">
        <v>81</v>
      </c>
      <c r="AY345" s="121" t="s">
        <v>135</v>
      </c>
      <c r="BK345" s="129">
        <f>SUM(BK346:BK354)</f>
        <v>0</v>
      </c>
    </row>
    <row r="346" spans="2:65" s="1" customFormat="1" ht="24.2" customHeight="1">
      <c r="B346" s="31"/>
      <c r="C346" s="132" t="s">
        <v>539</v>
      </c>
      <c r="D346" s="132" t="s">
        <v>137</v>
      </c>
      <c r="E346" s="133" t="s">
        <v>540</v>
      </c>
      <c r="F346" s="134" t="s">
        <v>541</v>
      </c>
      <c r="G346" s="135" t="s">
        <v>140</v>
      </c>
      <c r="H346" s="136">
        <v>6</v>
      </c>
      <c r="I346" s="137"/>
      <c r="J346" s="138">
        <f>ROUND(I346*H346,2)</f>
        <v>0</v>
      </c>
      <c r="K346" s="139"/>
      <c r="L346" s="31"/>
      <c r="M346" s="140" t="s">
        <v>1</v>
      </c>
      <c r="N346" s="141" t="s">
        <v>38</v>
      </c>
      <c r="P346" s="142">
        <f>O346*H346</f>
        <v>0</v>
      </c>
      <c r="Q346" s="142">
        <v>6.6E-3</v>
      </c>
      <c r="R346" s="142">
        <f>Q346*H346</f>
        <v>3.9599999999999996E-2</v>
      </c>
      <c r="S346" s="142">
        <v>0</v>
      </c>
      <c r="T346" s="143">
        <f>S346*H346</f>
        <v>0</v>
      </c>
      <c r="AR346" s="144" t="s">
        <v>219</v>
      </c>
      <c r="AT346" s="144" t="s">
        <v>137</v>
      </c>
      <c r="AU346" s="144" t="s">
        <v>83</v>
      </c>
      <c r="AY346" s="16" t="s">
        <v>135</v>
      </c>
      <c r="BE346" s="145">
        <f>IF(N346="základní",J346,0)</f>
        <v>0</v>
      </c>
      <c r="BF346" s="145">
        <f>IF(N346="snížená",J346,0)</f>
        <v>0</v>
      </c>
      <c r="BG346" s="145">
        <f>IF(N346="zákl. přenesená",J346,0)</f>
        <v>0</v>
      </c>
      <c r="BH346" s="145">
        <f>IF(N346="sníž. přenesená",J346,0)</f>
        <v>0</v>
      </c>
      <c r="BI346" s="145">
        <f>IF(N346="nulová",J346,0)</f>
        <v>0</v>
      </c>
      <c r="BJ346" s="16" t="s">
        <v>81</v>
      </c>
      <c r="BK346" s="145">
        <f>ROUND(I346*H346,2)</f>
        <v>0</v>
      </c>
      <c r="BL346" s="16" t="s">
        <v>219</v>
      </c>
      <c r="BM346" s="144" t="s">
        <v>542</v>
      </c>
    </row>
    <row r="347" spans="2:65" s="12" customFormat="1" ht="11.25">
      <c r="B347" s="146"/>
      <c r="D347" s="147" t="s">
        <v>143</v>
      </c>
      <c r="E347" s="148" t="s">
        <v>1</v>
      </c>
      <c r="F347" s="149" t="s">
        <v>543</v>
      </c>
      <c r="H347" s="150">
        <v>6</v>
      </c>
      <c r="I347" s="151"/>
      <c r="L347" s="146"/>
      <c r="M347" s="152"/>
      <c r="T347" s="153"/>
      <c r="AT347" s="148" t="s">
        <v>143</v>
      </c>
      <c r="AU347" s="148" t="s">
        <v>83</v>
      </c>
      <c r="AV347" s="12" t="s">
        <v>83</v>
      </c>
      <c r="AW347" s="12" t="s">
        <v>30</v>
      </c>
      <c r="AX347" s="12" t="s">
        <v>73</v>
      </c>
      <c r="AY347" s="148" t="s">
        <v>135</v>
      </c>
    </row>
    <row r="348" spans="2:65" s="13" customFormat="1" ht="11.25">
      <c r="B348" s="154"/>
      <c r="D348" s="147" t="s">
        <v>143</v>
      </c>
      <c r="E348" s="155" t="s">
        <v>1</v>
      </c>
      <c r="F348" s="156" t="s">
        <v>146</v>
      </c>
      <c r="H348" s="157">
        <v>6</v>
      </c>
      <c r="I348" s="158"/>
      <c r="L348" s="154"/>
      <c r="M348" s="159"/>
      <c r="T348" s="160"/>
      <c r="AT348" s="155" t="s">
        <v>143</v>
      </c>
      <c r="AU348" s="155" t="s">
        <v>83</v>
      </c>
      <c r="AV348" s="13" t="s">
        <v>141</v>
      </c>
      <c r="AW348" s="13" t="s">
        <v>30</v>
      </c>
      <c r="AX348" s="13" t="s">
        <v>81</v>
      </c>
      <c r="AY348" s="155" t="s">
        <v>135</v>
      </c>
    </row>
    <row r="349" spans="2:65" s="1" customFormat="1" ht="24.2" customHeight="1">
      <c r="B349" s="31"/>
      <c r="C349" s="132" t="s">
        <v>544</v>
      </c>
      <c r="D349" s="132" t="s">
        <v>137</v>
      </c>
      <c r="E349" s="133" t="s">
        <v>545</v>
      </c>
      <c r="F349" s="134" t="s">
        <v>546</v>
      </c>
      <c r="G349" s="135" t="s">
        <v>222</v>
      </c>
      <c r="H349" s="136">
        <v>4.9000000000000004</v>
      </c>
      <c r="I349" s="137"/>
      <c r="J349" s="138">
        <f>ROUND(I349*H349,2)</f>
        <v>0</v>
      </c>
      <c r="K349" s="139"/>
      <c r="L349" s="31"/>
      <c r="M349" s="140" t="s">
        <v>1</v>
      </c>
      <c r="N349" s="141" t="s">
        <v>38</v>
      </c>
      <c r="P349" s="142">
        <f>O349*H349</f>
        <v>0</v>
      </c>
      <c r="Q349" s="142">
        <v>7.1199999999999996E-3</v>
      </c>
      <c r="R349" s="142">
        <f>Q349*H349</f>
        <v>3.4888000000000002E-2</v>
      </c>
      <c r="S349" s="142">
        <v>0</v>
      </c>
      <c r="T349" s="143">
        <f>S349*H349</f>
        <v>0</v>
      </c>
      <c r="AR349" s="144" t="s">
        <v>219</v>
      </c>
      <c r="AT349" s="144" t="s">
        <v>137</v>
      </c>
      <c r="AU349" s="144" t="s">
        <v>83</v>
      </c>
      <c r="AY349" s="16" t="s">
        <v>135</v>
      </c>
      <c r="BE349" s="145">
        <f>IF(N349="základní",J349,0)</f>
        <v>0</v>
      </c>
      <c r="BF349" s="145">
        <f>IF(N349="snížená",J349,0)</f>
        <v>0</v>
      </c>
      <c r="BG349" s="145">
        <f>IF(N349="zákl. přenesená",J349,0)</f>
        <v>0</v>
      </c>
      <c r="BH349" s="145">
        <f>IF(N349="sníž. přenesená",J349,0)</f>
        <v>0</v>
      </c>
      <c r="BI349" s="145">
        <f>IF(N349="nulová",J349,0)</f>
        <v>0</v>
      </c>
      <c r="BJ349" s="16" t="s">
        <v>81</v>
      </c>
      <c r="BK349" s="145">
        <f>ROUND(I349*H349,2)</f>
        <v>0</v>
      </c>
      <c r="BL349" s="16" t="s">
        <v>219</v>
      </c>
      <c r="BM349" s="144" t="s">
        <v>547</v>
      </c>
    </row>
    <row r="350" spans="2:65" s="12" customFormat="1" ht="11.25">
      <c r="B350" s="146"/>
      <c r="D350" s="147" t="s">
        <v>143</v>
      </c>
      <c r="E350" s="148" t="s">
        <v>1</v>
      </c>
      <c r="F350" s="149" t="s">
        <v>548</v>
      </c>
      <c r="H350" s="150">
        <v>4.9000000000000004</v>
      </c>
      <c r="I350" s="151"/>
      <c r="L350" s="146"/>
      <c r="M350" s="152"/>
      <c r="T350" s="153"/>
      <c r="AT350" s="148" t="s">
        <v>143</v>
      </c>
      <c r="AU350" s="148" t="s">
        <v>83</v>
      </c>
      <c r="AV350" s="12" t="s">
        <v>83</v>
      </c>
      <c r="AW350" s="12" t="s">
        <v>30</v>
      </c>
      <c r="AX350" s="12" t="s">
        <v>73</v>
      </c>
      <c r="AY350" s="148" t="s">
        <v>135</v>
      </c>
    </row>
    <row r="351" spans="2:65" s="13" customFormat="1" ht="11.25">
      <c r="B351" s="154"/>
      <c r="D351" s="147" t="s">
        <v>143</v>
      </c>
      <c r="E351" s="155" t="s">
        <v>1</v>
      </c>
      <c r="F351" s="156" t="s">
        <v>146</v>
      </c>
      <c r="H351" s="157">
        <v>4.9000000000000004</v>
      </c>
      <c r="I351" s="158"/>
      <c r="L351" s="154"/>
      <c r="M351" s="159"/>
      <c r="T351" s="160"/>
      <c r="AT351" s="155" t="s">
        <v>143</v>
      </c>
      <c r="AU351" s="155" t="s">
        <v>83</v>
      </c>
      <c r="AV351" s="13" t="s">
        <v>141</v>
      </c>
      <c r="AW351" s="13" t="s">
        <v>30</v>
      </c>
      <c r="AX351" s="13" t="s">
        <v>81</v>
      </c>
      <c r="AY351" s="155" t="s">
        <v>135</v>
      </c>
    </row>
    <row r="352" spans="2:65" s="1" customFormat="1" ht="21.75" customHeight="1">
      <c r="B352" s="31"/>
      <c r="C352" s="132" t="s">
        <v>549</v>
      </c>
      <c r="D352" s="132" t="s">
        <v>137</v>
      </c>
      <c r="E352" s="133" t="s">
        <v>550</v>
      </c>
      <c r="F352" s="134" t="s">
        <v>551</v>
      </c>
      <c r="G352" s="135" t="s">
        <v>140</v>
      </c>
      <c r="H352" s="136">
        <v>8.5</v>
      </c>
      <c r="I352" s="137"/>
      <c r="J352" s="138">
        <f>ROUND(I352*H352,2)</f>
        <v>0</v>
      </c>
      <c r="K352" s="139"/>
      <c r="L352" s="31"/>
      <c r="M352" s="140" t="s">
        <v>1</v>
      </c>
      <c r="N352" s="141" t="s">
        <v>38</v>
      </c>
      <c r="P352" s="142">
        <f>O352*H352</f>
        <v>0</v>
      </c>
      <c r="Q352" s="142">
        <v>4.0600000000000002E-3</v>
      </c>
      <c r="R352" s="142">
        <f>Q352*H352</f>
        <v>3.4509999999999999E-2</v>
      </c>
      <c r="S352" s="142">
        <v>0</v>
      </c>
      <c r="T352" s="143">
        <f>S352*H352</f>
        <v>0</v>
      </c>
      <c r="AR352" s="144" t="s">
        <v>219</v>
      </c>
      <c r="AT352" s="144" t="s">
        <v>137</v>
      </c>
      <c r="AU352" s="144" t="s">
        <v>83</v>
      </c>
      <c r="AY352" s="16" t="s">
        <v>135</v>
      </c>
      <c r="BE352" s="145">
        <f>IF(N352="základní",J352,0)</f>
        <v>0</v>
      </c>
      <c r="BF352" s="145">
        <f>IF(N352="snížená",J352,0)</f>
        <v>0</v>
      </c>
      <c r="BG352" s="145">
        <f>IF(N352="zákl. přenesená",J352,0)</f>
        <v>0</v>
      </c>
      <c r="BH352" s="145">
        <f>IF(N352="sníž. přenesená",J352,0)</f>
        <v>0</v>
      </c>
      <c r="BI352" s="145">
        <f>IF(N352="nulová",J352,0)</f>
        <v>0</v>
      </c>
      <c r="BJ352" s="16" t="s">
        <v>81</v>
      </c>
      <c r="BK352" s="145">
        <f>ROUND(I352*H352,2)</f>
        <v>0</v>
      </c>
      <c r="BL352" s="16" t="s">
        <v>219</v>
      </c>
      <c r="BM352" s="144" t="s">
        <v>552</v>
      </c>
    </row>
    <row r="353" spans="2:65" s="1" customFormat="1" ht="24.2" customHeight="1">
      <c r="B353" s="31"/>
      <c r="C353" s="132" t="s">
        <v>553</v>
      </c>
      <c r="D353" s="132" t="s">
        <v>137</v>
      </c>
      <c r="E353" s="133" t="s">
        <v>554</v>
      </c>
      <c r="F353" s="134" t="s">
        <v>555</v>
      </c>
      <c r="G353" s="135" t="s">
        <v>440</v>
      </c>
      <c r="H353" s="178"/>
      <c r="I353" s="137"/>
      <c r="J353" s="138">
        <f>ROUND(I353*H353,2)</f>
        <v>0</v>
      </c>
      <c r="K353" s="139"/>
      <c r="L353" s="31"/>
      <c r="M353" s="140" t="s">
        <v>1</v>
      </c>
      <c r="N353" s="141" t="s">
        <v>38</v>
      </c>
      <c r="P353" s="142">
        <f>O353*H353</f>
        <v>0</v>
      </c>
      <c r="Q353" s="142">
        <v>0</v>
      </c>
      <c r="R353" s="142">
        <f>Q353*H353</f>
        <v>0</v>
      </c>
      <c r="S353" s="142">
        <v>0</v>
      </c>
      <c r="T353" s="143">
        <f>S353*H353</f>
        <v>0</v>
      </c>
      <c r="AR353" s="144" t="s">
        <v>219</v>
      </c>
      <c r="AT353" s="144" t="s">
        <v>137</v>
      </c>
      <c r="AU353" s="144" t="s">
        <v>83</v>
      </c>
      <c r="AY353" s="16" t="s">
        <v>135</v>
      </c>
      <c r="BE353" s="145">
        <f>IF(N353="základní",J353,0)</f>
        <v>0</v>
      </c>
      <c r="BF353" s="145">
        <f>IF(N353="snížená",J353,0)</f>
        <v>0</v>
      </c>
      <c r="BG353" s="145">
        <f>IF(N353="zákl. přenesená",J353,0)</f>
        <v>0</v>
      </c>
      <c r="BH353" s="145">
        <f>IF(N353="sníž. přenesená",J353,0)</f>
        <v>0</v>
      </c>
      <c r="BI353" s="145">
        <f>IF(N353="nulová",J353,0)</f>
        <v>0</v>
      </c>
      <c r="BJ353" s="16" t="s">
        <v>81</v>
      </c>
      <c r="BK353" s="145">
        <f>ROUND(I353*H353,2)</f>
        <v>0</v>
      </c>
      <c r="BL353" s="16" t="s">
        <v>219</v>
      </c>
      <c r="BM353" s="144" t="s">
        <v>556</v>
      </c>
    </row>
    <row r="354" spans="2:65" s="1" customFormat="1" ht="33" customHeight="1">
      <c r="B354" s="31"/>
      <c r="C354" s="132" t="s">
        <v>557</v>
      </c>
      <c r="D354" s="132" t="s">
        <v>137</v>
      </c>
      <c r="E354" s="133" t="s">
        <v>558</v>
      </c>
      <c r="F354" s="134" t="s">
        <v>559</v>
      </c>
      <c r="G354" s="135" t="s">
        <v>440</v>
      </c>
      <c r="H354" s="178"/>
      <c r="I354" s="137"/>
      <c r="J354" s="138">
        <f>ROUND(I354*H354,2)</f>
        <v>0</v>
      </c>
      <c r="K354" s="139"/>
      <c r="L354" s="31"/>
      <c r="M354" s="140" t="s">
        <v>1</v>
      </c>
      <c r="N354" s="141" t="s">
        <v>38</v>
      </c>
      <c r="P354" s="142">
        <f>O354*H354</f>
        <v>0</v>
      </c>
      <c r="Q354" s="142">
        <v>0</v>
      </c>
      <c r="R354" s="142">
        <f>Q354*H354</f>
        <v>0</v>
      </c>
      <c r="S354" s="142">
        <v>0</v>
      </c>
      <c r="T354" s="143">
        <f>S354*H354</f>
        <v>0</v>
      </c>
      <c r="AR354" s="144" t="s">
        <v>219</v>
      </c>
      <c r="AT354" s="144" t="s">
        <v>137</v>
      </c>
      <c r="AU354" s="144" t="s">
        <v>83</v>
      </c>
      <c r="AY354" s="16" t="s">
        <v>135</v>
      </c>
      <c r="BE354" s="145">
        <f>IF(N354="základní",J354,0)</f>
        <v>0</v>
      </c>
      <c r="BF354" s="145">
        <f>IF(N354="snížená",J354,0)</f>
        <v>0</v>
      </c>
      <c r="BG354" s="145">
        <f>IF(N354="zákl. přenesená",J354,0)</f>
        <v>0</v>
      </c>
      <c r="BH354" s="145">
        <f>IF(N354="sníž. přenesená",J354,0)</f>
        <v>0</v>
      </c>
      <c r="BI354" s="145">
        <f>IF(N354="nulová",J354,0)</f>
        <v>0</v>
      </c>
      <c r="BJ354" s="16" t="s">
        <v>81</v>
      </c>
      <c r="BK354" s="145">
        <f>ROUND(I354*H354,2)</f>
        <v>0</v>
      </c>
      <c r="BL354" s="16" t="s">
        <v>219</v>
      </c>
      <c r="BM354" s="144" t="s">
        <v>560</v>
      </c>
    </row>
    <row r="355" spans="2:65" s="11" customFormat="1" ht="22.9" customHeight="1">
      <c r="B355" s="120"/>
      <c r="D355" s="121" t="s">
        <v>72</v>
      </c>
      <c r="E355" s="130" t="s">
        <v>561</v>
      </c>
      <c r="F355" s="130" t="s">
        <v>562</v>
      </c>
      <c r="I355" s="123"/>
      <c r="J355" s="131">
        <f>BK355</f>
        <v>0</v>
      </c>
      <c r="L355" s="120"/>
      <c r="M355" s="125"/>
      <c r="P355" s="126">
        <f>SUM(P356:P360)</f>
        <v>0</v>
      </c>
      <c r="R355" s="126">
        <f>SUM(R356:R360)</f>
        <v>0</v>
      </c>
      <c r="T355" s="127">
        <f>SUM(T356:T360)</f>
        <v>0</v>
      </c>
      <c r="AR355" s="121" t="s">
        <v>83</v>
      </c>
      <c r="AT355" s="128" t="s">
        <v>72</v>
      </c>
      <c r="AU355" s="128" t="s">
        <v>81</v>
      </c>
      <c r="AY355" s="121" t="s">
        <v>135</v>
      </c>
      <c r="BK355" s="129">
        <f>SUM(BK356:BK360)</f>
        <v>0</v>
      </c>
    </row>
    <row r="356" spans="2:65" s="1" customFormat="1" ht="44.25" customHeight="1">
      <c r="B356" s="31"/>
      <c r="C356" s="132" t="s">
        <v>563</v>
      </c>
      <c r="D356" s="132" t="s">
        <v>137</v>
      </c>
      <c r="E356" s="133" t="s">
        <v>564</v>
      </c>
      <c r="F356" s="134" t="s">
        <v>565</v>
      </c>
      <c r="G356" s="135" t="s">
        <v>318</v>
      </c>
      <c r="H356" s="136">
        <v>1</v>
      </c>
      <c r="I356" s="137"/>
      <c r="J356" s="138">
        <f>ROUND(I356*H356,2)</f>
        <v>0</v>
      </c>
      <c r="K356" s="139"/>
      <c r="L356" s="31"/>
      <c r="M356" s="140" t="s">
        <v>1</v>
      </c>
      <c r="N356" s="141" t="s">
        <v>38</v>
      </c>
      <c r="P356" s="142">
        <f>O356*H356</f>
        <v>0</v>
      </c>
      <c r="Q356" s="142">
        <v>0</v>
      </c>
      <c r="R356" s="142">
        <f>Q356*H356</f>
        <v>0</v>
      </c>
      <c r="S356" s="142">
        <v>0</v>
      </c>
      <c r="T356" s="143">
        <f>S356*H356</f>
        <v>0</v>
      </c>
      <c r="AR356" s="144" t="s">
        <v>219</v>
      </c>
      <c r="AT356" s="144" t="s">
        <v>137</v>
      </c>
      <c r="AU356" s="144" t="s">
        <v>83</v>
      </c>
      <c r="AY356" s="16" t="s">
        <v>135</v>
      </c>
      <c r="BE356" s="145">
        <f>IF(N356="základní",J356,0)</f>
        <v>0</v>
      </c>
      <c r="BF356" s="145">
        <f>IF(N356="snížená",J356,0)</f>
        <v>0</v>
      </c>
      <c r="BG356" s="145">
        <f>IF(N356="zákl. přenesená",J356,0)</f>
        <v>0</v>
      </c>
      <c r="BH356" s="145">
        <f>IF(N356="sníž. přenesená",J356,0)</f>
        <v>0</v>
      </c>
      <c r="BI356" s="145">
        <f>IF(N356="nulová",J356,0)</f>
        <v>0</v>
      </c>
      <c r="BJ356" s="16" t="s">
        <v>81</v>
      </c>
      <c r="BK356" s="145">
        <f>ROUND(I356*H356,2)</f>
        <v>0</v>
      </c>
      <c r="BL356" s="16" t="s">
        <v>219</v>
      </c>
      <c r="BM356" s="144" t="s">
        <v>566</v>
      </c>
    </row>
    <row r="357" spans="2:65" s="12" customFormat="1" ht="11.25">
      <c r="B357" s="146"/>
      <c r="D357" s="147" t="s">
        <v>143</v>
      </c>
      <c r="E357" s="148" t="s">
        <v>1</v>
      </c>
      <c r="F357" s="149" t="s">
        <v>567</v>
      </c>
      <c r="H357" s="150">
        <v>1</v>
      </c>
      <c r="I357" s="151"/>
      <c r="L357" s="146"/>
      <c r="M357" s="152"/>
      <c r="T357" s="153"/>
      <c r="AT357" s="148" t="s">
        <v>143</v>
      </c>
      <c r="AU357" s="148" t="s">
        <v>83</v>
      </c>
      <c r="AV357" s="12" t="s">
        <v>83</v>
      </c>
      <c r="AW357" s="12" t="s">
        <v>30</v>
      </c>
      <c r="AX357" s="12" t="s">
        <v>73</v>
      </c>
      <c r="AY357" s="148" t="s">
        <v>135</v>
      </c>
    </row>
    <row r="358" spans="2:65" s="13" customFormat="1" ht="11.25">
      <c r="B358" s="154"/>
      <c r="D358" s="147" t="s">
        <v>143</v>
      </c>
      <c r="E358" s="155" t="s">
        <v>1</v>
      </c>
      <c r="F358" s="156" t="s">
        <v>146</v>
      </c>
      <c r="H358" s="157">
        <v>1</v>
      </c>
      <c r="I358" s="158"/>
      <c r="L358" s="154"/>
      <c r="M358" s="159"/>
      <c r="T358" s="160"/>
      <c r="AT358" s="155" t="s">
        <v>143</v>
      </c>
      <c r="AU358" s="155" t="s">
        <v>83</v>
      </c>
      <c r="AV358" s="13" t="s">
        <v>141</v>
      </c>
      <c r="AW358" s="13" t="s">
        <v>30</v>
      </c>
      <c r="AX358" s="13" t="s">
        <v>81</v>
      </c>
      <c r="AY358" s="155" t="s">
        <v>135</v>
      </c>
    </row>
    <row r="359" spans="2:65" s="1" customFormat="1" ht="24.2" customHeight="1">
      <c r="B359" s="31"/>
      <c r="C359" s="132" t="s">
        <v>568</v>
      </c>
      <c r="D359" s="132" t="s">
        <v>137</v>
      </c>
      <c r="E359" s="133" t="s">
        <v>569</v>
      </c>
      <c r="F359" s="134" t="s">
        <v>570</v>
      </c>
      <c r="G359" s="135" t="s">
        <v>440</v>
      </c>
      <c r="H359" s="178"/>
      <c r="I359" s="137"/>
      <c r="J359" s="138">
        <f>ROUND(I359*H359,2)</f>
        <v>0</v>
      </c>
      <c r="K359" s="139"/>
      <c r="L359" s="31"/>
      <c r="M359" s="140" t="s">
        <v>1</v>
      </c>
      <c r="N359" s="141" t="s">
        <v>38</v>
      </c>
      <c r="P359" s="142">
        <f>O359*H359</f>
        <v>0</v>
      </c>
      <c r="Q359" s="142">
        <v>0</v>
      </c>
      <c r="R359" s="142">
        <f>Q359*H359</f>
        <v>0</v>
      </c>
      <c r="S359" s="142">
        <v>0</v>
      </c>
      <c r="T359" s="143">
        <f>S359*H359</f>
        <v>0</v>
      </c>
      <c r="AR359" s="144" t="s">
        <v>219</v>
      </c>
      <c r="AT359" s="144" t="s">
        <v>137</v>
      </c>
      <c r="AU359" s="144" t="s">
        <v>83</v>
      </c>
      <c r="AY359" s="16" t="s">
        <v>135</v>
      </c>
      <c r="BE359" s="145">
        <f>IF(N359="základní",J359,0)</f>
        <v>0</v>
      </c>
      <c r="BF359" s="145">
        <f>IF(N359="snížená",J359,0)</f>
        <v>0</v>
      </c>
      <c r="BG359" s="145">
        <f>IF(N359="zákl. přenesená",J359,0)</f>
        <v>0</v>
      </c>
      <c r="BH359" s="145">
        <f>IF(N359="sníž. přenesená",J359,0)</f>
        <v>0</v>
      </c>
      <c r="BI359" s="145">
        <f>IF(N359="nulová",J359,0)</f>
        <v>0</v>
      </c>
      <c r="BJ359" s="16" t="s">
        <v>81</v>
      </c>
      <c r="BK359" s="145">
        <f>ROUND(I359*H359,2)</f>
        <v>0</v>
      </c>
      <c r="BL359" s="16" t="s">
        <v>219</v>
      </c>
      <c r="BM359" s="144" t="s">
        <v>571</v>
      </c>
    </row>
    <row r="360" spans="2:65" s="1" customFormat="1" ht="24.2" customHeight="1">
      <c r="B360" s="31"/>
      <c r="C360" s="132" t="s">
        <v>572</v>
      </c>
      <c r="D360" s="132" t="s">
        <v>137</v>
      </c>
      <c r="E360" s="133" t="s">
        <v>573</v>
      </c>
      <c r="F360" s="134" t="s">
        <v>574</v>
      </c>
      <c r="G360" s="135" t="s">
        <v>440</v>
      </c>
      <c r="H360" s="178"/>
      <c r="I360" s="137"/>
      <c r="J360" s="138">
        <f>ROUND(I360*H360,2)</f>
        <v>0</v>
      </c>
      <c r="K360" s="139"/>
      <c r="L360" s="31"/>
      <c r="M360" s="140" t="s">
        <v>1</v>
      </c>
      <c r="N360" s="141" t="s">
        <v>38</v>
      </c>
      <c r="P360" s="142">
        <f>O360*H360</f>
        <v>0</v>
      </c>
      <c r="Q360" s="142">
        <v>0</v>
      </c>
      <c r="R360" s="142">
        <f>Q360*H360</f>
        <v>0</v>
      </c>
      <c r="S360" s="142">
        <v>0</v>
      </c>
      <c r="T360" s="143">
        <f>S360*H360</f>
        <v>0</v>
      </c>
      <c r="AR360" s="144" t="s">
        <v>219</v>
      </c>
      <c r="AT360" s="144" t="s">
        <v>137</v>
      </c>
      <c r="AU360" s="144" t="s">
        <v>83</v>
      </c>
      <c r="AY360" s="16" t="s">
        <v>135</v>
      </c>
      <c r="BE360" s="145">
        <f>IF(N360="základní",J360,0)</f>
        <v>0</v>
      </c>
      <c r="BF360" s="145">
        <f>IF(N360="snížená",J360,0)</f>
        <v>0</v>
      </c>
      <c r="BG360" s="145">
        <f>IF(N360="zákl. přenesená",J360,0)</f>
        <v>0</v>
      </c>
      <c r="BH360" s="145">
        <f>IF(N360="sníž. přenesená",J360,0)</f>
        <v>0</v>
      </c>
      <c r="BI360" s="145">
        <f>IF(N360="nulová",J360,0)</f>
        <v>0</v>
      </c>
      <c r="BJ360" s="16" t="s">
        <v>81</v>
      </c>
      <c r="BK360" s="145">
        <f>ROUND(I360*H360,2)</f>
        <v>0</v>
      </c>
      <c r="BL360" s="16" t="s">
        <v>219</v>
      </c>
      <c r="BM360" s="144" t="s">
        <v>575</v>
      </c>
    </row>
    <row r="361" spans="2:65" s="11" customFormat="1" ht="22.9" customHeight="1">
      <c r="B361" s="120"/>
      <c r="D361" s="121" t="s">
        <v>72</v>
      </c>
      <c r="E361" s="130" t="s">
        <v>576</v>
      </c>
      <c r="F361" s="130" t="s">
        <v>577</v>
      </c>
      <c r="I361" s="123"/>
      <c r="J361" s="131">
        <f>BK361</f>
        <v>0</v>
      </c>
      <c r="L361" s="120"/>
      <c r="M361" s="125"/>
      <c r="P361" s="126">
        <f>SUM(P362:P368)</f>
        <v>0</v>
      </c>
      <c r="R361" s="126">
        <f>SUM(R362:R368)</f>
        <v>0</v>
      </c>
      <c r="T361" s="127">
        <f>SUM(T362:T368)</f>
        <v>0</v>
      </c>
      <c r="AR361" s="121" t="s">
        <v>83</v>
      </c>
      <c r="AT361" s="128" t="s">
        <v>72</v>
      </c>
      <c r="AU361" s="128" t="s">
        <v>81</v>
      </c>
      <c r="AY361" s="121" t="s">
        <v>135</v>
      </c>
      <c r="BK361" s="129">
        <f>SUM(BK362:BK368)</f>
        <v>0</v>
      </c>
    </row>
    <row r="362" spans="2:65" s="1" customFormat="1" ht="24.2" customHeight="1">
      <c r="B362" s="31"/>
      <c r="C362" s="132" t="s">
        <v>578</v>
      </c>
      <c r="D362" s="132" t="s">
        <v>137</v>
      </c>
      <c r="E362" s="133" t="s">
        <v>579</v>
      </c>
      <c r="F362" s="134" t="s">
        <v>580</v>
      </c>
      <c r="G362" s="135" t="s">
        <v>205</v>
      </c>
      <c r="H362" s="136">
        <v>4200</v>
      </c>
      <c r="I362" s="137"/>
      <c r="J362" s="138">
        <f t="shared" ref="J362:J368" si="0">ROUND(I362*H362,2)</f>
        <v>0</v>
      </c>
      <c r="K362" s="139"/>
      <c r="L362" s="31"/>
      <c r="M362" s="140" t="s">
        <v>1</v>
      </c>
      <c r="N362" s="141" t="s">
        <v>38</v>
      </c>
      <c r="P362" s="142">
        <f t="shared" ref="P362:P368" si="1">O362*H362</f>
        <v>0</v>
      </c>
      <c r="Q362" s="142">
        <v>0</v>
      </c>
      <c r="R362" s="142">
        <f t="shared" ref="R362:R368" si="2">Q362*H362</f>
        <v>0</v>
      </c>
      <c r="S362" s="142">
        <v>0</v>
      </c>
      <c r="T362" s="143">
        <f t="shared" ref="T362:T368" si="3">S362*H362</f>
        <v>0</v>
      </c>
      <c r="AR362" s="144" t="s">
        <v>219</v>
      </c>
      <c r="AT362" s="144" t="s">
        <v>137</v>
      </c>
      <c r="AU362" s="144" t="s">
        <v>83</v>
      </c>
      <c r="AY362" s="16" t="s">
        <v>135</v>
      </c>
      <c r="BE362" s="145">
        <f t="shared" ref="BE362:BE368" si="4">IF(N362="základní",J362,0)</f>
        <v>0</v>
      </c>
      <c r="BF362" s="145">
        <f t="shared" ref="BF362:BF368" si="5">IF(N362="snížená",J362,0)</f>
        <v>0</v>
      </c>
      <c r="BG362" s="145">
        <f t="shared" ref="BG362:BG368" si="6">IF(N362="zákl. přenesená",J362,0)</f>
        <v>0</v>
      </c>
      <c r="BH362" s="145">
        <f t="shared" ref="BH362:BH368" si="7">IF(N362="sníž. přenesená",J362,0)</f>
        <v>0</v>
      </c>
      <c r="BI362" s="145">
        <f t="shared" ref="BI362:BI368" si="8">IF(N362="nulová",J362,0)</f>
        <v>0</v>
      </c>
      <c r="BJ362" s="16" t="s">
        <v>81</v>
      </c>
      <c r="BK362" s="145">
        <f t="shared" ref="BK362:BK368" si="9">ROUND(I362*H362,2)</f>
        <v>0</v>
      </c>
      <c r="BL362" s="16" t="s">
        <v>219</v>
      </c>
      <c r="BM362" s="144" t="s">
        <v>581</v>
      </c>
    </row>
    <row r="363" spans="2:65" s="1" customFormat="1" ht="16.5" customHeight="1">
      <c r="B363" s="31"/>
      <c r="C363" s="132" t="s">
        <v>582</v>
      </c>
      <c r="D363" s="132" t="s">
        <v>137</v>
      </c>
      <c r="E363" s="133" t="s">
        <v>583</v>
      </c>
      <c r="F363" s="134" t="s">
        <v>584</v>
      </c>
      <c r="G363" s="135" t="s">
        <v>356</v>
      </c>
      <c r="H363" s="136">
        <v>1</v>
      </c>
      <c r="I363" s="137"/>
      <c r="J363" s="138">
        <f t="shared" si="0"/>
        <v>0</v>
      </c>
      <c r="K363" s="139"/>
      <c r="L363" s="31"/>
      <c r="M363" s="140" t="s">
        <v>1</v>
      </c>
      <c r="N363" s="141" t="s">
        <v>38</v>
      </c>
      <c r="P363" s="142">
        <f t="shared" si="1"/>
        <v>0</v>
      </c>
      <c r="Q363" s="142">
        <v>0</v>
      </c>
      <c r="R363" s="142">
        <f t="shared" si="2"/>
        <v>0</v>
      </c>
      <c r="S363" s="142">
        <v>0</v>
      </c>
      <c r="T363" s="143">
        <f t="shared" si="3"/>
        <v>0</v>
      </c>
      <c r="AR363" s="144" t="s">
        <v>219</v>
      </c>
      <c r="AT363" s="144" t="s">
        <v>137</v>
      </c>
      <c r="AU363" s="144" t="s">
        <v>83</v>
      </c>
      <c r="AY363" s="16" t="s">
        <v>135</v>
      </c>
      <c r="BE363" s="145">
        <f t="shared" si="4"/>
        <v>0</v>
      </c>
      <c r="BF363" s="145">
        <f t="shared" si="5"/>
        <v>0</v>
      </c>
      <c r="BG363" s="145">
        <f t="shared" si="6"/>
        <v>0</v>
      </c>
      <c r="BH363" s="145">
        <f t="shared" si="7"/>
        <v>0</v>
      </c>
      <c r="BI363" s="145">
        <f t="shared" si="8"/>
        <v>0</v>
      </c>
      <c r="BJ363" s="16" t="s">
        <v>81</v>
      </c>
      <c r="BK363" s="145">
        <f t="shared" si="9"/>
        <v>0</v>
      </c>
      <c r="BL363" s="16" t="s">
        <v>219</v>
      </c>
      <c r="BM363" s="144" t="s">
        <v>585</v>
      </c>
    </row>
    <row r="364" spans="2:65" s="1" customFormat="1" ht="16.5" customHeight="1">
      <c r="B364" s="31"/>
      <c r="C364" s="132" t="s">
        <v>586</v>
      </c>
      <c r="D364" s="132" t="s">
        <v>137</v>
      </c>
      <c r="E364" s="133" t="s">
        <v>587</v>
      </c>
      <c r="F364" s="134" t="s">
        <v>588</v>
      </c>
      <c r="G364" s="135" t="s">
        <v>356</v>
      </c>
      <c r="H364" s="136">
        <v>1</v>
      </c>
      <c r="I364" s="137"/>
      <c r="J364" s="138">
        <f t="shared" si="0"/>
        <v>0</v>
      </c>
      <c r="K364" s="139"/>
      <c r="L364" s="31"/>
      <c r="M364" s="140" t="s">
        <v>1</v>
      </c>
      <c r="N364" s="141" t="s">
        <v>38</v>
      </c>
      <c r="P364" s="142">
        <f t="shared" si="1"/>
        <v>0</v>
      </c>
      <c r="Q364" s="142">
        <v>0</v>
      </c>
      <c r="R364" s="142">
        <f t="shared" si="2"/>
        <v>0</v>
      </c>
      <c r="S364" s="142">
        <v>0</v>
      </c>
      <c r="T364" s="143">
        <f t="shared" si="3"/>
        <v>0</v>
      </c>
      <c r="AR364" s="144" t="s">
        <v>219</v>
      </c>
      <c r="AT364" s="144" t="s">
        <v>137</v>
      </c>
      <c r="AU364" s="144" t="s">
        <v>83</v>
      </c>
      <c r="AY364" s="16" t="s">
        <v>135</v>
      </c>
      <c r="BE364" s="145">
        <f t="shared" si="4"/>
        <v>0</v>
      </c>
      <c r="BF364" s="145">
        <f t="shared" si="5"/>
        <v>0</v>
      </c>
      <c r="BG364" s="145">
        <f t="shared" si="6"/>
        <v>0</v>
      </c>
      <c r="BH364" s="145">
        <f t="shared" si="7"/>
        <v>0</v>
      </c>
      <c r="BI364" s="145">
        <f t="shared" si="8"/>
        <v>0</v>
      </c>
      <c r="BJ364" s="16" t="s">
        <v>81</v>
      </c>
      <c r="BK364" s="145">
        <f t="shared" si="9"/>
        <v>0</v>
      </c>
      <c r="BL364" s="16" t="s">
        <v>219</v>
      </c>
      <c r="BM364" s="144" t="s">
        <v>589</v>
      </c>
    </row>
    <row r="365" spans="2:65" s="1" customFormat="1" ht="24.2" customHeight="1">
      <c r="B365" s="31"/>
      <c r="C365" s="132" t="s">
        <v>590</v>
      </c>
      <c r="D365" s="132" t="s">
        <v>137</v>
      </c>
      <c r="E365" s="133" t="s">
        <v>591</v>
      </c>
      <c r="F365" s="134" t="s">
        <v>592</v>
      </c>
      <c r="G365" s="135" t="s">
        <v>356</v>
      </c>
      <c r="H365" s="136">
        <v>1</v>
      </c>
      <c r="I365" s="137"/>
      <c r="J365" s="138">
        <f t="shared" si="0"/>
        <v>0</v>
      </c>
      <c r="K365" s="139"/>
      <c r="L365" s="31"/>
      <c r="M365" s="140" t="s">
        <v>1</v>
      </c>
      <c r="N365" s="141" t="s">
        <v>38</v>
      </c>
      <c r="P365" s="142">
        <f t="shared" si="1"/>
        <v>0</v>
      </c>
      <c r="Q365" s="142">
        <v>0</v>
      </c>
      <c r="R365" s="142">
        <f t="shared" si="2"/>
        <v>0</v>
      </c>
      <c r="S365" s="142">
        <v>0</v>
      </c>
      <c r="T365" s="143">
        <f t="shared" si="3"/>
        <v>0</v>
      </c>
      <c r="AR365" s="144" t="s">
        <v>219</v>
      </c>
      <c r="AT365" s="144" t="s">
        <v>137</v>
      </c>
      <c r="AU365" s="144" t="s">
        <v>83</v>
      </c>
      <c r="AY365" s="16" t="s">
        <v>135</v>
      </c>
      <c r="BE365" s="145">
        <f t="shared" si="4"/>
        <v>0</v>
      </c>
      <c r="BF365" s="145">
        <f t="shared" si="5"/>
        <v>0</v>
      </c>
      <c r="BG365" s="145">
        <f t="shared" si="6"/>
        <v>0</v>
      </c>
      <c r="BH365" s="145">
        <f t="shared" si="7"/>
        <v>0</v>
      </c>
      <c r="BI365" s="145">
        <f t="shared" si="8"/>
        <v>0</v>
      </c>
      <c r="BJ365" s="16" t="s">
        <v>81</v>
      </c>
      <c r="BK365" s="145">
        <f t="shared" si="9"/>
        <v>0</v>
      </c>
      <c r="BL365" s="16" t="s">
        <v>219</v>
      </c>
      <c r="BM365" s="144" t="s">
        <v>593</v>
      </c>
    </row>
    <row r="366" spans="2:65" s="1" customFormat="1" ht="24.2" customHeight="1">
      <c r="B366" s="31"/>
      <c r="C366" s="132" t="s">
        <v>594</v>
      </c>
      <c r="D366" s="132" t="s">
        <v>137</v>
      </c>
      <c r="E366" s="133" t="s">
        <v>595</v>
      </c>
      <c r="F366" s="134" t="s">
        <v>596</v>
      </c>
      <c r="G366" s="135" t="s">
        <v>356</v>
      </c>
      <c r="H366" s="136">
        <v>1</v>
      </c>
      <c r="I366" s="137"/>
      <c r="J366" s="138">
        <f t="shared" si="0"/>
        <v>0</v>
      </c>
      <c r="K366" s="139"/>
      <c r="L366" s="31"/>
      <c r="M366" s="140" t="s">
        <v>1</v>
      </c>
      <c r="N366" s="141" t="s">
        <v>38</v>
      </c>
      <c r="P366" s="142">
        <f t="shared" si="1"/>
        <v>0</v>
      </c>
      <c r="Q366" s="142">
        <v>0</v>
      </c>
      <c r="R366" s="142">
        <f t="shared" si="2"/>
        <v>0</v>
      </c>
      <c r="S366" s="142">
        <v>0</v>
      </c>
      <c r="T366" s="143">
        <f t="shared" si="3"/>
        <v>0</v>
      </c>
      <c r="AR366" s="144" t="s">
        <v>219</v>
      </c>
      <c r="AT366" s="144" t="s">
        <v>137</v>
      </c>
      <c r="AU366" s="144" t="s">
        <v>83</v>
      </c>
      <c r="AY366" s="16" t="s">
        <v>135</v>
      </c>
      <c r="BE366" s="145">
        <f t="shared" si="4"/>
        <v>0</v>
      </c>
      <c r="BF366" s="145">
        <f t="shared" si="5"/>
        <v>0</v>
      </c>
      <c r="BG366" s="145">
        <f t="shared" si="6"/>
        <v>0</v>
      </c>
      <c r="BH366" s="145">
        <f t="shared" si="7"/>
        <v>0</v>
      </c>
      <c r="BI366" s="145">
        <f t="shared" si="8"/>
        <v>0</v>
      </c>
      <c r="BJ366" s="16" t="s">
        <v>81</v>
      </c>
      <c r="BK366" s="145">
        <f t="shared" si="9"/>
        <v>0</v>
      </c>
      <c r="BL366" s="16" t="s">
        <v>219</v>
      </c>
      <c r="BM366" s="144" t="s">
        <v>597</v>
      </c>
    </row>
    <row r="367" spans="2:65" s="1" customFormat="1" ht="33" customHeight="1">
      <c r="B367" s="31"/>
      <c r="C367" s="132" t="s">
        <v>598</v>
      </c>
      <c r="D367" s="132" t="s">
        <v>137</v>
      </c>
      <c r="E367" s="133" t="s">
        <v>599</v>
      </c>
      <c r="F367" s="134" t="s">
        <v>600</v>
      </c>
      <c r="G367" s="135" t="s">
        <v>356</v>
      </c>
      <c r="H367" s="136">
        <v>1</v>
      </c>
      <c r="I367" s="137"/>
      <c r="J367" s="138">
        <f t="shared" si="0"/>
        <v>0</v>
      </c>
      <c r="K367" s="139"/>
      <c r="L367" s="31"/>
      <c r="M367" s="140" t="s">
        <v>1</v>
      </c>
      <c r="N367" s="141" t="s">
        <v>38</v>
      </c>
      <c r="P367" s="142">
        <f t="shared" si="1"/>
        <v>0</v>
      </c>
      <c r="Q367" s="142">
        <v>0</v>
      </c>
      <c r="R367" s="142">
        <f t="shared" si="2"/>
        <v>0</v>
      </c>
      <c r="S367" s="142">
        <v>0</v>
      </c>
      <c r="T367" s="143">
        <f t="shared" si="3"/>
        <v>0</v>
      </c>
      <c r="AR367" s="144" t="s">
        <v>219</v>
      </c>
      <c r="AT367" s="144" t="s">
        <v>137</v>
      </c>
      <c r="AU367" s="144" t="s">
        <v>83</v>
      </c>
      <c r="AY367" s="16" t="s">
        <v>135</v>
      </c>
      <c r="BE367" s="145">
        <f t="shared" si="4"/>
        <v>0</v>
      </c>
      <c r="BF367" s="145">
        <f t="shared" si="5"/>
        <v>0</v>
      </c>
      <c r="BG367" s="145">
        <f t="shared" si="6"/>
        <v>0</v>
      </c>
      <c r="BH367" s="145">
        <f t="shared" si="7"/>
        <v>0</v>
      </c>
      <c r="BI367" s="145">
        <f t="shared" si="8"/>
        <v>0</v>
      </c>
      <c r="BJ367" s="16" t="s">
        <v>81</v>
      </c>
      <c r="BK367" s="145">
        <f t="shared" si="9"/>
        <v>0</v>
      </c>
      <c r="BL367" s="16" t="s">
        <v>219</v>
      </c>
      <c r="BM367" s="144" t="s">
        <v>601</v>
      </c>
    </row>
    <row r="368" spans="2:65" s="1" customFormat="1" ht="24.2" customHeight="1">
      <c r="B368" s="31"/>
      <c r="C368" s="132" t="s">
        <v>602</v>
      </c>
      <c r="D368" s="132" t="s">
        <v>137</v>
      </c>
      <c r="E368" s="133" t="s">
        <v>603</v>
      </c>
      <c r="F368" s="134" t="s">
        <v>604</v>
      </c>
      <c r="G368" s="135" t="s">
        <v>205</v>
      </c>
      <c r="H368" s="136">
        <v>360</v>
      </c>
      <c r="I368" s="137"/>
      <c r="J368" s="138">
        <f t="shared" si="0"/>
        <v>0</v>
      </c>
      <c r="K368" s="139"/>
      <c r="L368" s="31"/>
      <c r="M368" s="140" t="s">
        <v>1</v>
      </c>
      <c r="N368" s="141" t="s">
        <v>38</v>
      </c>
      <c r="P368" s="142">
        <f t="shared" si="1"/>
        <v>0</v>
      </c>
      <c r="Q368" s="142">
        <v>0</v>
      </c>
      <c r="R368" s="142">
        <f t="shared" si="2"/>
        <v>0</v>
      </c>
      <c r="S368" s="142">
        <v>0</v>
      </c>
      <c r="T368" s="143">
        <f t="shared" si="3"/>
        <v>0</v>
      </c>
      <c r="AR368" s="144" t="s">
        <v>219</v>
      </c>
      <c r="AT368" s="144" t="s">
        <v>137</v>
      </c>
      <c r="AU368" s="144" t="s">
        <v>83</v>
      </c>
      <c r="AY368" s="16" t="s">
        <v>135</v>
      </c>
      <c r="BE368" s="145">
        <f t="shared" si="4"/>
        <v>0</v>
      </c>
      <c r="BF368" s="145">
        <f t="shared" si="5"/>
        <v>0</v>
      </c>
      <c r="BG368" s="145">
        <f t="shared" si="6"/>
        <v>0</v>
      </c>
      <c r="BH368" s="145">
        <f t="shared" si="7"/>
        <v>0</v>
      </c>
      <c r="BI368" s="145">
        <f t="shared" si="8"/>
        <v>0</v>
      </c>
      <c r="BJ368" s="16" t="s">
        <v>81</v>
      </c>
      <c r="BK368" s="145">
        <f t="shared" si="9"/>
        <v>0</v>
      </c>
      <c r="BL368" s="16" t="s">
        <v>219</v>
      </c>
      <c r="BM368" s="144" t="s">
        <v>605</v>
      </c>
    </row>
    <row r="369" spans="2:65" s="11" customFormat="1" ht="25.9" customHeight="1">
      <c r="B369" s="120"/>
      <c r="D369" s="121" t="s">
        <v>72</v>
      </c>
      <c r="E369" s="122" t="s">
        <v>202</v>
      </c>
      <c r="F369" s="122" t="s">
        <v>202</v>
      </c>
      <c r="I369" s="123"/>
      <c r="J369" s="124">
        <f>BK369</f>
        <v>0</v>
      </c>
      <c r="L369" s="120"/>
      <c r="M369" s="125"/>
      <c r="P369" s="126">
        <f>P370+P381</f>
        <v>0</v>
      </c>
      <c r="R369" s="126">
        <f>R370+R381</f>
        <v>0</v>
      </c>
      <c r="T369" s="127">
        <f>T370+T381</f>
        <v>0</v>
      </c>
      <c r="AR369" s="121" t="s">
        <v>152</v>
      </c>
      <c r="AT369" s="128" t="s">
        <v>72</v>
      </c>
      <c r="AU369" s="128" t="s">
        <v>73</v>
      </c>
      <c r="AY369" s="121" t="s">
        <v>135</v>
      </c>
      <c r="BK369" s="129">
        <f>BK370+BK381</f>
        <v>0</v>
      </c>
    </row>
    <row r="370" spans="2:65" s="11" customFormat="1" ht="22.9" customHeight="1">
      <c r="B370" s="120"/>
      <c r="D370" s="121" t="s">
        <v>72</v>
      </c>
      <c r="E370" s="130" t="s">
        <v>606</v>
      </c>
      <c r="F370" s="130" t="s">
        <v>607</v>
      </c>
      <c r="I370" s="123"/>
      <c r="J370" s="131">
        <f>BK370</f>
        <v>0</v>
      </c>
      <c r="L370" s="120"/>
      <c r="M370" s="125"/>
      <c r="P370" s="126">
        <f>SUM(P371:P380)</f>
        <v>0</v>
      </c>
      <c r="R370" s="126">
        <f>SUM(R371:R380)</f>
        <v>0</v>
      </c>
      <c r="T370" s="127">
        <f>SUM(T371:T380)</f>
        <v>0</v>
      </c>
      <c r="AR370" s="121" t="s">
        <v>152</v>
      </c>
      <c r="AT370" s="128" t="s">
        <v>72</v>
      </c>
      <c r="AU370" s="128" t="s">
        <v>81</v>
      </c>
      <c r="AY370" s="121" t="s">
        <v>135</v>
      </c>
      <c r="BK370" s="129">
        <f>SUM(BK371:BK380)</f>
        <v>0</v>
      </c>
    </row>
    <row r="371" spans="2:65" s="1" customFormat="1" ht="16.5" customHeight="1">
      <c r="B371" s="31"/>
      <c r="C371" s="132" t="s">
        <v>608</v>
      </c>
      <c r="D371" s="132" t="s">
        <v>137</v>
      </c>
      <c r="E371" s="133" t="s">
        <v>609</v>
      </c>
      <c r="F371" s="134" t="s">
        <v>610</v>
      </c>
      <c r="G371" s="135" t="s">
        <v>356</v>
      </c>
      <c r="H371" s="136">
        <v>1</v>
      </c>
      <c r="I371" s="137"/>
      <c r="J371" s="138">
        <f>ROUND(I371*H371,2)</f>
        <v>0</v>
      </c>
      <c r="K371" s="139"/>
      <c r="L371" s="31"/>
      <c r="M371" s="140" t="s">
        <v>1</v>
      </c>
      <c r="N371" s="141" t="s">
        <v>38</v>
      </c>
      <c r="P371" s="142">
        <f>O371*H371</f>
        <v>0</v>
      </c>
      <c r="Q371" s="142">
        <v>0</v>
      </c>
      <c r="R371" s="142">
        <f>Q371*H371</f>
        <v>0</v>
      </c>
      <c r="S371" s="142">
        <v>0</v>
      </c>
      <c r="T371" s="143">
        <f>S371*H371</f>
        <v>0</v>
      </c>
      <c r="AR371" s="144" t="s">
        <v>467</v>
      </c>
      <c r="AT371" s="144" t="s">
        <v>137</v>
      </c>
      <c r="AU371" s="144" t="s">
        <v>83</v>
      </c>
      <c r="AY371" s="16" t="s">
        <v>135</v>
      </c>
      <c r="BE371" s="145">
        <f>IF(N371="základní",J371,0)</f>
        <v>0</v>
      </c>
      <c r="BF371" s="145">
        <f>IF(N371="snížená",J371,0)</f>
        <v>0</v>
      </c>
      <c r="BG371" s="145">
        <f>IF(N371="zákl. přenesená",J371,0)</f>
        <v>0</v>
      </c>
      <c r="BH371" s="145">
        <f>IF(N371="sníž. přenesená",J371,0)</f>
        <v>0</v>
      </c>
      <c r="BI371" s="145">
        <f>IF(N371="nulová",J371,0)</f>
        <v>0</v>
      </c>
      <c r="BJ371" s="16" t="s">
        <v>81</v>
      </c>
      <c r="BK371" s="145">
        <f>ROUND(I371*H371,2)</f>
        <v>0</v>
      </c>
      <c r="BL371" s="16" t="s">
        <v>467</v>
      </c>
      <c r="BM371" s="144" t="s">
        <v>611</v>
      </c>
    </row>
    <row r="372" spans="2:65" s="14" customFormat="1" ht="11.25">
      <c r="B372" s="172"/>
      <c r="D372" s="147" t="s">
        <v>143</v>
      </c>
      <c r="E372" s="173" t="s">
        <v>1</v>
      </c>
      <c r="F372" s="174" t="s">
        <v>612</v>
      </c>
      <c r="H372" s="173" t="s">
        <v>1</v>
      </c>
      <c r="I372" s="175"/>
      <c r="L372" s="172"/>
      <c r="M372" s="176"/>
      <c r="T372" s="177"/>
      <c r="AT372" s="173" t="s">
        <v>143</v>
      </c>
      <c r="AU372" s="173" t="s">
        <v>83</v>
      </c>
      <c r="AV372" s="14" t="s">
        <v>81</v>
      </c>
      <c r="AW372" s="14" t="s">
        <v>30</v>
      </c>
      <c r="AX372" s="14" t="s">
        <v>73</v>
      </c>
      <c r="AY372" s="173" t="s">
        <v>135</v>
      </c>
    </row>
    <row r="373" spans="2:65" s="14" customFormat="1" ht="11.25">
      <c r="B373" s="172"/>
      <c r="D373" s="147" t="s">
        <v>143</v>
      </c>
      <c r="E373" s="173" t="s">
        <v>1</v>
      </c>
      <c r="F373" s="174" t="s">
        <v>613</v>
      </c>
      <c r="H373" s="173" t="s">
        <v>1</v>
      </c>
      <c r="I373" s="175"/>
      <c r="L373" s="172"/>
      <c r="M373" s="176"/>
      <c r="T373" s="177"/>
      <c r="AT373" s="173" t="s">
        <v>143</v>
      </c>
      <c r="AU373" s="173" t="s">
        <v>83</v>
      </c>
      <c r="AV373" s="14" t="s">
        <v>81</v>
      </c>
      <c r="AW373" s="14" t="s">
        <v>30</v>
      </c>
      <c r="AX373" s="14" t="s">
        <v>73</v>
      </c>
      <c r="AY373" s="173" t="s">
        <v>135</v>
      </c>
    </row>
    <row r="374" spans="2:65" s="14" customFormat="1" ht="11.25">
      <c r="B374" s="172"/>
      <c r="D374" s="147" t="s">
        <v>143</v>
      </c>
      <c r="E374" s="173" t="s">
        <v>1</v>
      </c>
      <c r="F374" s="174" t="s">
        <v>614</v>
      </c>
      <c r="H374" s="173" t="s">
        <v>1</v>
      </c>
      <c r="I374" s="175"/>
      <c r="L374" s="172"/>
      <c r="M374" s="176"/>
      <c r="T374" s="177"/>
      <c r="AT374" s="173" t="s">
        <v>143</v>
      </c>
      <c r="AU374" s="173" t="s">
        <v>83</v>
      </c>
      <c r="AV374" s="14" t="s">
        <v>81</v>
      </c>
      <c r="AW374" s="14" t="s">
        <v>30</v>
      </c>
      <c r="AX374" s="14" t="s">
        <v>73</v>
      </c>
      <c r="AY374" s="173" t="s">
        <v>135</v>
      </c>
    </row>
    <row r="375" spans="2:65" s="14" customFormat="1" ht="11.25">
      <c r="B375" s="172"/>
      <c r="D375" s="147" t="s">
        <v>143</v>
      </c>
      <c r="E375" s="173" t="s">
        <v>1</v>
      </c>
      <c r="F375" s="174" t="s">
        <v>615</v>
      </c>
      <c r="H375" s="173" t="s">
        <v>1</v>
      </c>
      <c r="I375" s="175"/>
      <c r="L375" s="172"/>
      <c r="M375" s="176"/>
      <c r="T375" s="177"/>
      <c r="AT375" s="173" t="s">
        <v>143</v>
      </c>
      <c r="AU375" s="173" t="s">
        <v>83</v>
      </c>
      <c r="AV375" s="14" t="s">
        <v>81</v>
      </c>
      <c r="AW375" s="14" t="s">
        <v>30</v>
      </c>
      <c r="AX375" s="14" t="s">
        <v>73</v>
      </c>
      <c r="AY375" s="173" t="s">
        <v>135</v>
      </c>
    </row>
    <row r="376" spans="2:65" s="14" customFormat="1" ht="11.25">
      <c r="B376" s="172"/>
      <c r="D376" s="147" t="s">
        <v>143</v>
      </c>
      <c r="E376" s="173" t="s">
        <v>1</v>
      </c>
      <c r="F376" s="174" t="s">
        <v>616</v>
      </c>
      <c r="H376" s="173" t="s">
        <v>1</v>
      </c>
      <c r="I376" s="175"/>
      <c r="L376" s="172"/>
      <c r="M376" s="176"/>
      <c r="T376" s="177"/>
      <c r="AT376" s="173" t="s">
        <v>143</v>
      </c>
      <c r="AU376" s="173" t="s">
        <v>83</v>
      </c>
      <c r="AV376" s="14" t="s">
        <v>81</v>
      </c>
      <c r="AW376" s="14" t="s">
        <v>30</v>
      </c>
      <c r="AX376" s="14" t="s">
        <v>73</v>
      </c>
      <c r="AY376" s="173" t="s">
        <v>135</v>
      </c>
    </row>
    <row r="377" spans="2:65" s="14" customFormat="1" ht="11.25">
      <c r="B377" s="172"/>
      <c r="D377" s="147" t="s">
        <v>143</v>
      </c>
      <c r="E377" s="173" t="s">
        <v>1</v>
      </c>
      <c r="F377" s="174" t="s">
        <v>617</v>
      </c>
      <c r="H377" s="173" t="s">
        <v>1</v>
      </c>
      <c r="I377" s="175"/>
      <c r="L377" s="172"/>
      <c r="M377" s="176"/>
      <c r="T377" s="177"/>
      <c r="AT377" s="173" t="s">
        <v>143</v>
      </c>
      <c r="AU377" s="173" t="s">
        <v>83</v>
      </c>
      <c r="AV377" s="14" t="s">
        <v>81</v>
      </c>
      <c r="AW377" s="14" t="s">
        <v>30</v>
      </c>
      <c r="AX377" s="14" t="s">
        <v>73</v>
      </c>
      <c r="AY377" s="173" t="s">
        <v>135</v>
      </c>
    </row>
    <row r="378" spans="2:65" s="14" customFormat="1" ht="11.25">
      <c r="B378" s="172"/>
      <c r="D378" s="147" t="s">
        <v>143</v>
      </c>
      <c r="E378" s="173" t="s">
        <v>1</v>
      </c>
      <c r="F378" s="174" t="s">
        <v>618</v>
      </c>
      <c r="H378" s="173" t="s">
        <v>1</v>
      </c>
      <c r="I378" s="175"/>
      <c r="L378" s="172"/>
      <c r="M378" s="176"/>
      <c r="T378" s="177"/>
      <c r="AT378" s="173" t="s">
        <v>143</v>
      </c>
      <c r="AU378" s="173" t="s">
        <v>83</v>
      </c>
      <c r="AV378" s="14" t="s">
        <v>81</v>
      </c>
      <c r="AW378" s="14" t="s">
        <v>30</v>
      </c>
      <c r="AX378" s="14" t="s">
        <v>73</v>
      </c>
      <c r="AY378" s="173" t="s">
        <v>135</v>
      </c>
    </row>
    <row r="379" spans="2:65" s="12" customFormat="1" ht="11.25">
      <c r="B379" s="146"/>
      <c r="D379" s="147" t="s">
        <v>143</v>
      </c>
      <c r="E379" s="148" t="s">
        <v>1</v>
      </c>
      <c r="F379" s="149" t="s">
        <v>81</v>
      </c>
      <c r="H379" s="150">
        <v>1</v>
      </c>
      <c r="I379" s="151"/>
      <c r="L379" s="146"/>
      <c r="M379" s="152"/>
      <c r="T379" s="153"/>
      <c r="AT379" s="148" t="s">
        <v>143</v>
      </c>
      <c r="AU379" s="148" t="s">
        <v>83</v>
      </c>
      <c r="AV379" s="12" t="s">
        <v>83</v>
      </c>
      <c r="AW379" s="12" t="s">
        <v>30</v>
      </c>
      <c r="AX379" s="12" t="s">
        <v>73</v>
      </c>
      <c r="AY379" s="148" t="s">
        <v>135</v>
      </c>
    </row>
    <row r="380" spans="2:65" s="13" customFormat="1" ht="11.25">
      <c r="B380" s="154"/>
      <c r="D380" s="147" t="s">
        <v>143</v>
      </c>
      <c r="E380" s="155" t="s">
        <v>1</v>
      </c>
      <c r="F380" s="156" t="s">
        <v>146</v>
      </c>
      <c r="H380" s="157">
        <v>1</v>
      </c>
      <c r="I380" s="158"/>
      <c r="L380" s="154"/>
      <c r="M380" s="159"/>
      <c r="T380" s="160"/>
      <c r="AT380" s="155" t="s">
        <v>143</v>
      </c>
      <c r="AU380" s="155" t="s">
        <v>83</v>
      </c>
      <c r="AV380" s="13" t="s">
        <v>141</v>
      </c>
      <c r="AW380" s="13" t="s">
        <v>30</v>
      </c>
      <c r="AX380" s="13" t="s">
        <v>81</v>
      </c>
      <c r="AY380" s="155" t="s">
        <v>135</v>
      </c>
    </row>
    <row r="381" spans="2:65" s="11" customFormat="1" ht="22.9" customHeight="1">
      <c r="B381" s="120"/>
      <c r="D381" s="121" t="s">
        <v>72</v>
      </c>
      <c r="E381" s="130" t="s">
        <v>619</v>
      </c>
      <c r="F381" s="130" t="s">
        <v>620</v>
      </c>
      <c r="I381" s="123"/>
      <c r="J381" s="131">
        <f>BK381</f>
        <v>0</v>
      </c>
      <c r="L381" s="120"/>
      <c r="M381" s="125"/>
      <c r="P381" s="126">
        <f>SUM(P382:P385)</f>
        <v>0</v>
      </c>
      <c r="R381" s="126">
        <f>SUM(R382:R385)</f>
        <v>0</v>
      </c>
      <c r="T381" s="127">
        <f>SUM(T382:T385)</f>
        <v>0</v>
      </c>
      <c r="AR381" s="121" t="s">
        <v>152</v>
      </c>
      <c r="AT381" s="128" t="s">
        <v>72</v>
      </c>
      <c r="AU381" s="128" t="s">
        <v>81</v>
      </c>
      <c r="AY381" s="121" t="s">
        <v>135</v>
      </c>
      <c r="BK381" s="129">
        <f>SUM(BK382:BK385)</f>
        <v>0</v>
      </c>
    </row>
    <row r="382" spans="2:65" s="1" customFormat="1" ht="24.2" customHeight="1">
      <c r="B382" s="31"/>
      <c r="C382" s="132" t="s">
        <v>621</v>
      </c>
      <c r="D382" s="132" t="s">
        <v>137</v>
      </c>
      <c r="E382" s="133" t="s">
        <v>622</v>
      </c>
      <c r="F382" s="134" t="s">
        <v>623</v>
      </c>
      <c r="G382" s="135" t="s">
        <v>222</v>
      </c>
      <c r="H382" s="136">
        <v>28</v>
      </c>
      <c r="I382" s="137"/>
      <c r="J382" s="138">
        <f>ROUND(I382*H382,2)</f>
        <v>0</v>
      </c>
      <c r="K382" s="139"/>
      <c r="L382" s="31"/>
      <c r="M382" s="140" t="s">
        <v>1</v>
      </c>
      <c r="N382" s="141" t="s">
        <v>38</v>
      </c>
      <c r="P382" s="142">
        <f>O382*H382</f>
        <v>0</v>
      </c>
      <c r="Q382" s="142">
        <v>0</v>
      </c>
      <c r="R382" s="142">
        <f>Q382*H382</f>
        <v>0</v>
      </c>
      <c r="S382" s="142">
        <v>0</v>
      </c>
      <c r="T382" s="143">
        <f>S382*H382</f>
        <v>0</v>
      </c>
      <c r="AR382" s="144" t="s">
        <v>467</v>
      </c>
      <c r="AT382" s="144" t="s">
        <v>137</v>
      </c>
      <c r="AU382" s="144" t="s">
        <v>83</v>
      </c>
      <c r="AY382" s="16" t="s">
        <v>135</v>
      </c>
      <c r="BE382" s="145">
        <f>IF(N382="základní",J382,0)</f>
        <v>0</v>
      </c>
      <c r="BF382" s="145">
        <f>IF(N382="snížená",J382,0)</f>
        <v>0</v>
      </c>
      <c r="BG382" s="145">
        <f>IF(N382="zákl. přenesená",J382,0)</f>
        <v>0</v>
      </c>
      <c r="BH382" s="145">
        <f>IF(N382="sníž. přenesená",J382,0)</f>
        <v>0</v>
      </c>
      <c r="BI382" s="145">
        <f>IF(N382="nulová",J382,0)</f>
        <v>0</v>
      </c>
      <c r="BJ382" s="16" t="s">
        <v>81</v>
      </c>
      <c r="BK382" s="145">
        <f>ROUND(I382*H382,2)</f>
        <v>0</v>
      </c>
      <c r="BL382" s="16" t="s">
        <v>467</v>
      </c>
      <c r="BM382" s="144" t="s">
        <v>624</v>
      </c>
    </row>
    <row r="383" spans="2:65" s="12" customFormat="1" ht="11.25">
      <c r="B383" s="146"/>
      <c r="D383" s="147" t="s">
        <v>143</v>
      </c>
      <c r="E383" s="148" t="s">
        <v>1</v>
      </c>
      <c r="F383" s="149" t="s">
        <v>625</v>
      </c>
      <c r="H383" s="150">
        <v>28</v>
      </c>
      <c r="I383" s="151"/>
      <c r="L383" s="146"/>
      <c r="M383" s="152"/>
      <c r="T383" s="153"/>
      <c r="AT383" s="148" t="s">
        <v>143</v>
      </c>
      <c r="AU383" s="148" t="s">
        <v>83</v>
      </c>
      <c r="AV383" s="12" t="s">
        <v>83</v>
      </c>
      <c r="AW383" s="12" t="s">
        <v>30</v>
      </c>
      <c r="AX383" s="12" t="s">
        <v>73</v>
      </c>
      <c r="AY383" s="148" t="s">
        <v>135</v>
      </c>
    </row>
    <row r="384" spans="2:65" s="13" customFormat="1" ht="11.25">
      <c r="B384" s="154"/>
      <c r="D384" s="147" t="s">
        <v>143</v>
      </c>
      <c r="E384" s="155" t="s">
        <v>1</v>
      </c>
      <c r="F384" s="156" t="s">
        <v>146</v>
      </c>
      <c r="H384" s="157">
        <v>28</v>
      </c>
      <c r="I384" s="158"/>
      <c r="L384" s="154"/>
      <c r="M384" s="159"/>
      <c r="T384" s="160"/>
      <c r="AT384" s="155" t="s">
        <v>143</v>
      </c>
      <c r="AU384" s="155" t="s">
        <v>83</v>
      </c>
      <c r="AV384" s="13" t="s">
        <v>141</v>
      </c>
      <c r="AW384" s="13" t="s">
        <v>30</v>
      </c>
      <c r="AX384" s="13" t="s">
        <v>81</v>
      </c>
      <c r="AY384" s="155" t="s">
        <v>135</v>
      </c>
    </row>
    <row r="385" spans="2:65" s="1" customFormat="1" ht="24.2" customHeight="1">
      <c r="B385" s="31"/>
      <c r="C385" s="132" t="s">
        <v>626</v>
      </c>
      <c r="D385" s="132" t="s">
        <v>137</v>
      </c>
      <c r="E385" s="133" t="s">
        <v>627</v>
      </c>
      <c r="F385" s="134" t="s">
        <v>628</v>
      </c>
      <c r="G385" s="135" t="s">
        <v>222</v>
      </c>
      <c r="H385" s="136">
        <v>28</v>
      </c>
      <c r="I385" s="137"/>
      <c r="J385" s="138">
        <f>ROUND(I385*H385,2)</f>
        <v>0</v>
      </c>
      <c r="K385" s="139"/>
      <c r="L385" s="31"/>
      <c r="M385" s="179" t="s">
        <v>1</v>
      </c>
      <c r="N385" s="180" t="s">
        <v>38</v>
      </c>
      <c r="O385" s="181"/>
      <c r="P385" s="182">
        <f>O385*H385</f>
        <v>0</v>
      </c>
      <c r="Q385" s="182">
        <v>0</v>
      </c>
      <c r="R385" s="182">
        <f>Q385*H385</f>
        <v>0</v>
      </c>
      <c r="S385" s="182">
        <v>0</v>
      </c>
      <c r="T385" s="183">
        <f>S385*H385</f>
        <v>0</v>
      </c>
      <c r="AR385" s="144" t="s">
        <v>467</v>
      </c>
      <c r="AT385" s="144" t="s">
        <v>137</v>
      </c>
      <c r="AU385" s="144" t="s">
        <v>83</v>
      </c>
      <c r="AY385" s="16" t="s">
        <v>135</v>
      </c>
      <c r="BE385" s="145">
        <f>IF(N385="základní",J385,0)</f>
        <v>0</v>
      </c>
      <c r="BF385" s="145">
        <f>IF(N385="snížená",J385,0)</f>
        <v>0</v>
      </c>
      <c r="BG385" s="145">
        <f>IF(N385="zákl. přenesená",J385,0)</f>
        <v>0</v>
      </c>
      <c r="BH385" s="145">
        <f>IF(N385="sníž. přenesená",J385,0)</f>
        <v>0</v>
      </c>
      <c r="BI385" s="145">
        <f>IF(N385="nulová",J385,0)</f>
        <v>0</v>
      </c>
      <c r="BJ385" s="16" t="s">
        <v>81</v>
      </c>
      <c r="BK385" s="145">
        <f>ROUND(I385*H385,2)</f>
        <v>0</v>
      </c>
      <c r="BL385" s="16" t="s">
        <v>467</v>
      </c>
      <c r="BM385" s="144" t="s">
        <v>629</v>
      </c>
    </row>
    <row r="386" spans="2:65" s="1" customFormat="1" ht="6.95" customHeight="1">
      <c r="B386" s="43"/>
      <c r="C386" s="44"/>
      <c r="D386" s="44"/>
      <c r="E386" s="44"/>
      <c r="F386" s="44"/>
      <c r="G386" s="44"/>
      <c r="H386" s="44"/>
      <c r="I386" s="44"/>
      <c r="J386" s="44"/>
      <c r="K386" s="44"/>
      <c r="L386" s="31"/>
    </row>
  </sheetData>
  <sheetProtection algorithmName="SHA-512" hashValue="VmtgnMN/Q2hV3LZhsw2KBz6mJPxyhyY6GyLnWPDMwOcucvmV307idRyNNQ7UDG3QsdoRKP/lv3VYvIyCtkdOKQ==" saltValue="LQODLFH1nbKTIVP1pEGrqx3pjPmuhDaBIbI9MwhqghqhJ9ldaslHdVtryfQ4sftwHVivI/QY7MS7ZKLF1kOENQ==" spinCount="100000" sheet="1" objects="1" scenarios="1" formatColumns="0" formatRows="0" autoFilter="0"/>
  <autoFilter ref="C134:K385" xr:uid="{00000000-0009-0000-0000-000001000000}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2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86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5" customHeight="1">
      <c r="B4" s="19"/>
      <c r="D4" s="20" t="s">
        <v>93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5" t="str">
        <f>'Rekapitulace stavby'!K6</f>
        <v>Přístavba výtahu k objektu úřadu městské části Praha 20, č.p. 647, Jívanská 10, k.ú. Horní Počernice, p.č. 1572/3,1573</v>
      </c>
      <c r="F7" s="226"/>
      <c r="G7" s="226"/>
      <c r="H7" s="226"/>
      <c r="L7" s="19"/>
    </row>
    <row r="8" spans="2:46" s="1" customFormat="1" ht="12" customHeight="1">
      <c r="B8" s="31"/>
      <c r="D8" s="26" t="s">
        <v>94</v>
      </c>
      <c r="L8" s="31"/>
    </row>
    <row r="9" spans="2:46" s="1" customFormat="1" ht="16.5" customHeight="1">
      <c r="B9" s="31"/>
      <c r="E9" s="187" t="s">
        <v>630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11. 7. 2025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ROUND(J125,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ROUND((SUM(BE125:BE221)),  2)</f>
        <v>0</v>
      </c>
      <c r="I33" s="91">
        <v>0.21</v>
      </c>
      <c r="J33" s="90">
        <f>ROUND(((SUM(BE125:BE221))*I33),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ROUND((SUM(BF125:BF221)),  2)</f>
        <v>0</v>
      </c>
      <c r="I34" s="91">
        <v>0.12</v>
      </c>
      <c r="J34" s="90">
        <f>ROUND(((SUM(BF125:BF221))*I34),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ROUND((SUM(BG125:BG221)),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ROUND((SUM(BH125:BH221)),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ROUND((SUM(BI125:BI221)),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5" t="str">
        <f>E7</f>
        <v>Přístavba výtahu k objektu úřadu městské části Praha 20, č.p. 647, Jívanská 10, k.ú. Horní Počernice, p.č. 1572/3,1573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94</v>
      </c>
      <c r="L86" s="31"/>
    </row>
    <row r="87" spans="2:47" s="1" customFormat="1" ht="16.5" customHeight="1">
      <c r="B87" s="31"/>
      <c r="E87" s="187" t="str">
        <f>E9</f>
        <v>02 - SO 02 Rekonstrukce vnitřních prostor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11. 7. 2025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97</v>
      </c>
      <c r="D94" s="92"/>
      <c r="E94" s="92"/>
      <c r="F94" s="92"/>
      <c r="G94" s="92"/>
      <c r="H94" s="92"/>
      <c r="I94" s="92"/>
      <c r="J94" s="101" t="s">
        <v>98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99</v>
      </c>
      <c r="J96" s="65">
        <f>J125</f>
        <v>0</v>
      </c>
      <c r="L96" s="31"/>
      <c r="AU96" s="16" t="s">
        <v>100</v>
      </c>
    </row>
    <row r="97" spans="2:12" s="8" customFormat="1" ht="24.95" customHeight="1">
      <c r="B97" s="103"/>
      <c r="D97" s="104" t="s">
        <v>101</v>
      </c>
      <c r="E97" s="105"/>
      <c r="F97" s="105"/>
      <c r="G97" s="105"/>
      <c r="H97" s="105"/>
      <c r="I97" s="105"/>
      <c r="J97" s="106">
        <f>J126</f>
        <v>0</v>
      </c>
      <c r="L97" s="103"/>
    </row>
    <row r="98" spans="2:12" s="9" customFormat="1" ht="19.899999999999999" customHeight="1">
      <c r="B98" s="107"/>
      <c r="D98" s="108" t="s">
        <v>105</v>
      </c>
      <c r="E98" s="109"/>
      <c r="F98" s="109"/>
      <c r="G98" s="109"/>
      <c r="H98" s="109"/>
      <c r="I98" s="109"/>
      <c r="J98" s="110">
        <f>J127</f>
        <v>0</v>
      </c>
      <c r="L98" s="107"/>
    </row>
    <row r="99" spans="2:12" s="9" customFormat="1" ht="19.899999999999999" customHeight="1">
      <c r="B99" s="107"/>
      <c r="D99" s="108" t="s">
        <v>106</v>
      </c>
      <c r="E99" s="109"/>
      <c r="F99" s="109"/>
      <c r="G99" s="109"/>
      <c r="H99" s="109"/>
      <c r="I99" s="109"/>
      <c r="J99" s="110">
        <f>J140</f>
        <v>0</v>
      </c>
      <c r="L99" s="107"/>
    </row>
    <row r="100" spans="2:12" s="9" customFormat="1" ht="19.899999999999999" customHeight="1">
      <c r="B100" s="107"/>
      <c r="D100" s="108" t="s">
        <v>107</v>
      </c>
      <c r="E100" s="109"/>
      <c r="F100" s="109"/>
      <c r="G100" s="109"/>
      <c r="H100" s="109"/>
      <c r="I100" s="109"/>
      <c r="J100" s="110">
        <f>J157</f>
        <v>0</v>
      </c>
      <c r="L100" s="107"/>
    </row>
    <row r="101" spans="2:12" s="9" customFormat="1" ht="19.899999999999999" customHeight="1">
      <c r="B101" s="107"/>
      <c r="D101" s="108" t="s">
        <v>631</v>
      </c>
      <c r="E101" s="109"/>
      <c r="F101" s="109"/>
      <c r="G101" s="109"/>
      <c r="H101" s="109"/>
      <c r="I101" s="109"/>
      <c r="J101" s="110">
        <f>J163</f>
        <v>0</v>
      </c>
      <c r="L101" s="107"/>
    </row>
    <row r="102" spans="2:12" s="8" customFormat="1" ht="24.95" customHeight="1">
      <c r="B102" s="103"/>
      <c r="D102" s="104" t="s">
        <v>108</v>
      </c>
      <c r="E102" s="105"/>
      <c r="F102" s="105"/>
      <c r="G102" s="105"/>
      <c r="H102" s="105"/>
      <c r="I102" s="105"/>
      <c r="J102" s="106">
        <f>J166</f>
        <v>0</v>
      </c>
      <c r="L102" s="103"/>
    </row>
    <row r="103" spans="2:12" s="9" customFormat="1" ht="19.899999999999999" customHeight="1">
      <c r="B103" s="107"/>
      <c r="D103" s="108" t="s">
        <v>632</v>
      </c>
      <c r="E103" s="109"/>
      <c r="F103" s="109"/>
      <c r="G103" s="109"/>
      <c r="H103" s="109"/>
      <c r="I103" s="109"/>
      <c r="J103" s="110">
        <f>J167</f>
        <v>0</v>
      </c>
      <c r="L103" s="107"/>
    </row>
    <row r="104" spans="2:12" s="9" customFormat="1" ht="19.899999999999999" customHeight="1">
      <c r="B104" s="107"/>
      <c r="D104" s="108" t="s">
        <v>633</v>
      </c>
      <c r="E104" s="109"/>
      <c r="F104" s="109"/>
      <c r="G104" s="109"/>
      <c r="H104" s="109"/>
      <c r="I104" s="109"/>
      <c r="J104" s="110">
        <f>J207</f>
        <v>0</v>
      </c>
      <c r="L104" s="107"/>
    </row>
    <row r="105" spans="2:12" s="9" customFormat="1" ht="19.899999999999999" customHeight="1">
      <c r="B105" s="107"/>
      <c r="D105" s="108" t="s">
        <v>634</v>
      </c>
      <c r="E105" s="109"/>
      <c r="F105" s="109"/>
      <c r="G105" s="109"/>
      <c r="H105" s="109"/>
      <c r="I105" s="109"/>
      <c r="J105" s="110">
        <f>J212</f>
        <v>0</v>
      </c>
      <c r="L105" s="107"/>
    </row>
    <row r="106" spans="2:12" s="1" customFormat="1" ht="21.75" customHeight="1">
      <c r="B106" s="31"/>
      <c r="L106" s="31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12" s="1" customFormat="1" ht="24.95" customHeight="1">
      <c r="B112" s="31"/>
      <c r="C112" s="20" t="s">
        <v>120</v>
      </c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16</v>
      </c>
      <c r="L114" s="31"/>
    </row>
    <row r="115" spans="2:65" s="1" customFormat="1" ht="26.25" customHeight="1">
      <c r="B115" s="31"/>
      <c r="E115" s="225" t="str">
        <f>E7</f>
        <v>Přístavba výtahu k objektu úřadu městské části Praha 20, č.p. 647, Jívanská 10, k.ú. Horní Počernice, p.č. 1572/3,1573</v>
      </c>
      <c r="F115" s="226"/>
      <c r="G115" s="226"/>
      <c r="H115" s="226"/>
      <c r="L115" s="31"/>
    </row>
    <row r="116" spans="2:65" s="1" customFormat="1" ht="12" customHeight="1">
      <c r="B116" s="31"/>
      <c r="C116" s="26" t="s">
        <v>94</v>
      </c>
      <c r="L116" s="31"/>
    </row>
    <row r="117" spans="2:65" s="1" customFormat="1" ht="16.5" customHeight="1">
      <c r="B117" s="31"/>
      <c r="E117" s="187" t="str">
        <f>E9</f>
        <v>02 - SO 02 Rekonstrukce vnitřních prostor</v>
      </c>
      <c r="F117" s="227"/>
      <c r="G117" s="227"/>
      <c r="H117" s="227"/>
      <c r="L117" s="31"/>
    </row>
    <row r="118" spans="2:65" s="1" customFormat="1" ht="6.95" customHeight="1">
      <c r="B118" s="31"/>
      <c r="L118" s="31"/>
    </row>
    <row r="119" spans="2:65" s="1" customFormat="1" ht="12" customHeight="1">
      <c r="B119" s="31"/>
      <c r="C119" s="26" t="s">
        <v>20</v>
      </c>
      <c r="F119" s="24" t="str">
        <f>F12</f>
        <v xml:space="preserve"> </v>
      </c>
      <c r="I119" s="26" t="s">
        <v>22</v>
      </c>
      <c r="J119" s="51" t="str">
        <f>IF(J12="","",J12)</f>
        <v>11. 7. 2025</v>
      </c>
      <c r="L119" s="31"/>
    </row>
    <row r="120" spans="2:65" s="1" customFormat="1" ht="6.95" customHeight="1">
      <c r="B120" s="31"/>
      <c r="L120" s="31"/>
    </row>
    <row r="121" spans="2:65" s="1" customFormat="1" ht="15.2" customHeight="1">
      <c r="B121" s="31"/>
      <c r="C121" s="26" t="s">
        <v>24</v>
      </c>
      <c r="F121" s="24" t="str">
        <f>E15</f>
        <v xml:space="preserve"> </v>
      </c>
      <c r="I121" s="26" t="s">
        <v>29</v>
      </c>
      <c r="J121" s="29" t="str">
        <f>E21</f>
        <v xml:space="preserve"> </v>
      </c>
      <c r="L121" s="31"/>
    </row>
    <row r="122" spans="2:65" s="1" customFormat="1" ht="15.2" customHeight="1">
      <c r="B122" s="31"/>
      <c r="C122" s="26" t="s">
        <v>27</v>
      </c>
      <c r="F122" s="24" t="str">
        <f>IF(E18="","",E18)</f>
        <v>Vyplň údaj</v>
      </c>
      <c r="I122" s="26" t="s">
        <v>31</v>
      </c>
      <c r="J122" s="29" t="str">
        <f>E24</f>
        <v xml:space="preserve"> 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1"/>
      <c r="C124" s="112" t="s">
        <v>121</v>
      </c>
      <c r="D124" s="113" t="s">
        <v>58</v>
      </c>
      <c r="E124" s="113" t="s">
        <v>54</v>
      </c>
      <c r="F124" s="113" t="s">
        <v>55</v>
      </c>
      <c r="G124" s="113" t="s">
        <v>122</v>
      </c>
      <c r="H124" s="113" t="s">
        <v>123</v>
      </c>
      <c r="I124" s="113" t="s">
        <v>124</v>
      </c>
      <c r="J124" s="114" t="s">
        <v>98</v>
      </c>
      <c r="K124" s="115" t="s">
        <v>125</v>
      </c>
      <c r="L124" s="111"/>
      <c r="M124" s="58" t="s">
        <v>1</v>
      </c>
      <c r="N124" s="59" t="s">
        <v>37</v>
      </c>
      <c r="O124" s="59" t="s">
        <v>126</v>
      </c>
      <c r="P124" s="59" t="s">
        <v>127</v>
      </c>
      <c r="Q124" s="59" t="s">
        <v>128</v>
      </c>
      <c r="R124" s="59" t="s">
        <v>129</v>
      </c>
      <c r="S124" s="59" t="s">
        <v>130</v>
      </c>
      <c r="T124" s="60" t="s">
        <v>131</v>
      </c>
    </row>
    <row r="125" spans="2:65" s="1" customFormat="1" ht="22.9" customHeight="1">
      <c r="B125" s="31"/>
      <c r="C125" s="63" t="s">
        <v>132</v>
      </c>
      <c r="J125" s="116">
        <f>BK125</f>
        <v>0</v>
      </c>
      <c r="L125" s="31"/>
      <c r="M125" s="61"/>
      <c r="N125" s="52"/>
      <c r="O125" s="52"/>
      <c r="P125" s="117">
        <f>P126+P166</f>
        <v>0</v>
      </c>
      <c r="Q125" s="52"/>
      <c r="R125" s="117">
        <f>R126+R166</f>
        <v>4.6719496899999999</v>
      </c>
      <c r="S125" s="52"/>
      <c r="T125" s="118">
        <f>T126+T166</f>
        <v>5.8486558300000002</v>
      </c>
      <c r="AT125" s="16" t="s">
        <v>72</v>
      </c>
      <c r="AU125" s="16" t="s">
        <v>100</v>
      </c>
      <c r="BK125" s="119">
        <f>BK126+BK166</f>
        <v>0</v>
      </c>
    </row>
    <row r="126" spans="2:65" s="11" customFormat="1" ht="25.9" customHeight="1">
      <c r="B126" s="120"/>
      <c r="D126" s="121" t="s">
        <v>72</v>
      </c>
      <c r="E126" s="122" t="s">
        <v>133</v>
      </c>
      <c r="F126" s="122" t="s">
        <v>134</v>
      </c>
      <c r="I126" s="123"/>
      <c r="J126" s="124">
        <f>BK126</f>
        <v>0</v>
      </c>
      <c r="L126" s="120"/>
      <c r="M126" s="125"/>
      <c r="P126" s="126">
        <f>P127+P140+P157+P163</f>
        <v>0</v>
      </c>
      <c r="R126" s="126">
        <f>R127+R140+R157+R163</f>
        <v>2.54661385</v>
      </c>
      <c r="T126" s="127">
        <f>T127+T140+T157+T163</f>
        <v>3.2736000000000001</v>
      </c>
      <c r="AR126" s="121" t="s">
        <v>81</v>
      </c>
      <c r="AT126" s="128" t="s">
        <v>72</v>
      </c>
      <c r="AU126" s="128" t="s">
        <v>73</v>
      </c>
      <c r="AY126" s="121" t="s">
        <v>135</v>
      </c>
      <c r="BK126" s="129">
        <f>BK127+BK140+BK157+BK163</f>
        <v>0</v>
      </c>
    </row>
    <row r="127" spans="2:65" s="11" customFormat="1" ht="22.9" customHeight="1">
      <c r="B127" s="120"/>
      <c r="D127" s="121" t="s">
        <v>72</v>
      </c>
      <c r="E127" s="130" t="s">
        <v>167</v>
      </c>
      <c r="F127" s="130" t="s">
        <v>330</v>
      </c>
      <c r="I127" s="123"/>
      <c r="J127" s="131">
        <f>BK127</f>
        <v>0</v>
      </c>
      <c r="L127" s="120"/>
      <c r="M127" s="125"/>
      <c r="P127" s="126">
        <f>SUM(P128:P139)</f>
        <v>0</v>
      </c>
      <c r="R127" s="126">
        <f>SUM(R128:R139)</f>
        <v>2.5458460000000001</v>
      </c>
      <c r="T127" s="127">
        <f>SUM(T128:T139)</f>
        <v>0</v>
      </c>
      <c r="AR127" s="121" t="s">
        <v>81</v>
      </c>
      <c r="AT127" s="128" t="s">
        <v>72</v>
      </c>
      <c r="AU127" s="128" t="s">
        <v>81</v>
      </c>
      <c r="AY127" s="121" t="s">
        <v>135</v>
      </c>
      <c r="BK127" s="129">
        <f>SUM(BK128:BK139)</f>
        <v>0</v>
      </c>
    </row>
    <row r="128" spans="2:65" s="1" customFormat="1" ht="21.75" customHeight="1">
      <c r="B128" s="31"/>
      <c r="C128" s="132" t="s">
        <v>81</v>
      </c>
      <c r="D128" s="132" t="s">
        <v>137</v>
      </c>
      <c r="E128" s="133" t="s">
        <v>635</v>
      </c>
      <c r="F128" s="134" t="s">
        <v>636</v>
      </c>
      <c r="G128" s="135" t="s">
        <v>140</v>
      </c>
      <c r="H128" s="136">
        <v>76.784999999999997</v>
      </c>
      <c r="I128" s="137"/>
      <c r="J128" s="138">
        <f>ROUND(I128*H128,2)</f>
        <v>0</v>
      </c>
      <c r="K128" s="139"/>
      <c r="L128" s="31"/>
      <c r="M128" s="140" t="s">
        <v>1</v>
      </c>
      <c r="N128" s="141" t="s">
        <v>38</v>
      </c>
      <c r="P128" s="142">
        <f>O128*H128</f>
        <v>0</v>
      </c>
      <c r="Q128" s="142">
        <v>1.0200000000000001E-2</v>
      </c>
      <c r="R128" s="142">
        <f>Q128*H128</f>
        <v>0.78320699999999999</v>
      </c>
      <c r="S128" s="142">
        <v>0</v>
      </c>
      <c r="T128" s="143">
        <f>S128*H128</f>
        <v>0</v>
      </c>
      <c r="AR128" s="144" t="s">
        <v>141</v>
      </c>
      <c r="AT128" s="144" t="s">
        <v>137</v>
      </c>
      <c r="AU128" s="144" t="s">
        <v>83</v>
      </c>
      <c r="AY128" s="16" t="s">
        <v>135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6" t="s">
        <v>81</v>
      </c>
      <c r="BK128" s="145">
        <f>ROUND(I128*H128,2)</f>
        <v>0</v>
      </c>
      <c r="BL128" s="16" t="s">
        <v>141</v>
      </c>
      <c r="BM128" s="144" t="s">
        <v>637</v>
      </c>
    </row>
    <row r="129" spans="2:65" s="12" customFormat="1" ht="11.25">
      <c r="B129" s="146"/>
      <c r="D129" s="147" t="s">
        <v>143</v>
      </c>
      <c r="E129" s="148" t="s">
        <v>1</v>
      </c>
      <c r="F129" s="149" t="s">
        <v>638</v>
      </c>
      <c r="H129" s="150">
        <v>15.08</v>
      </c>
      <c r="I129" s="151"/>
      <c r="L129" s="146"/>
      <c r="M129" s="152"/>
      <c r="T129" s="153"/>
      <c r="AT129" s="148" t="s">
        <v>143</v>
      </c>
      <c r="AU129" s="148" t="s">
        <v>83</v>
      </c>
      <c r="AV129" s="12" t="s">
        <v>83</v>
      </c>
      <c r="AW129" s="12" t="s">
        <v>30</v>
      </c>
      <c r="AX129" s="12" t="s">
        <v>73</v>
      </c>
      <c r="AY129" s="148" t="s">
        <v>135</v>
      </c>
    </row>
    <row r="130" spans="2:65" s="12" customFormat="1" ht="11.25">
      <c r="B130" s="146"/>
      <c r="D130" s="147" t="s">
        <v>143</v>
      </c>
      <c r="E130" s="148" t="s">
        <v>1</v>
      </c>
      <c r="F130" s="149" t="s">
        <v>639</v>
      </c>
      <c r="H130" s="150">
        <v>20.8</v>
      </c>
      <c r="I130" s="151"/>
      <c r="L130" s="146"/>
      <c r="M130" s="152"/>
      <c r="T130" s="153"/>
      <c r="AT130" s="148" t="s">
        <v>143</v>
      </c>
      <c r="AU130" s="148" t="s">
        <v>83</v>
      </c>
      <c r="AV130" s="12" t="s">
        <v>83</v>
      </c>
      <c r="AW130" s="12" t="s">
        <v>30</v>
      </c>
      <c r="AX130" s="12" t="s">
        <v>73</v>
      </c>
      <c r="AY130" s="148" t="s">
        <v>135</v>
      </c>
    </row>
    <row r="131" spans="2:65" s="12" customFormat="1" ht="11.25">
      <c r="B131" s="146"/>
      <c r="D131" s="147" t="s">
        <v>143</v>
      </c>
      <c r="E131" s="148" t="s">
        <v>1</v>
      </c>
      <c r="F131" s="149" t="s">
        <v>640</v>
      </c>
      <c r="H131" s="150">
        <v>18.899999999999999</v>
      </c>
      <c r="I131" s="151"/>
      <c r="L131" s="146"/>
      <c r="M131" s="152"/>
      <c r="T131" s="153"/>
      <c r="AT131" s="148" t="s">
        <v>143</v>
      </c>
      <c r="AU131" s="148" t="s">
        <v>83</v>
      </c>
      <c r="AV131" s="12" t="s">
        <v>83</v>
      </c>
      <c r="AW131" s="12" t="s">
        <v>30</v>
      </c>
      <c r="AX131" s="12" t="s">
        <v>73</v>
      </c>
      <c r="AY131" s="148" t="s">
        <v>135</v>
      </c>
    </row>
    <row r="132" spans="2:65" s="12" customFormat="1" ht="11.25">
      <c r="B132" s="146"/>
      <c r="D132" s="147" t="s">
        <v>143</v>
      </c>
      <c r="E132" s="148" t="s">
        <v>1</v>
      </c>
      <c r="F132" s="149" t="s">
        <v>641</v>
      </c>
      <c r="H132" s="150">
        <v>22.004999999999999</v>
      </c>
      <c r="I132" s="151"/>
      <c r="L132" s="146"/>
      <c r="M132" s="152"/>
      <c r="T132" s="153"/>
      <c r="AT132" s="148" t="s">
        <v>143</v>
      </c>
      <c r="AU132" s="148" t="s">
        <v>83</v>
      </c>
      <c r="AV132" s="12" t="s">
        <v>83</v>
      </c>
      <c r="AW132" s="12" t="s">
        <v>30</v>
      </c>
      <c r="AX132" s="12" t="s">
        <v>73</v>
      </c>
      <c r="AY132" s="148" t="s">
        <v>135</v>
      </c>
    </row>
    <row r="133" spans="2:65" s="13" customFormat="1" ht="11.25">
      <c r="B133" s="154"/>
      <c r="D133" s="147" t="s">
        <v>143</v>
      </c>
      <c r="E133" s="155" t="s">
        <v>1</v>
      </c>
      <c r="F133" s="156" t="s">
        <v>146</v>
      </c>
      <c r="H133" s="157">
        <v>76.784999999999997</v>
      </c>
      <c r="I133" s="158"/>
      <c r="L133" s="154"/>
      <c r="M133" s="159"/>
      <c r="T133" s="160"/>
      <c r="AT133" s="155" t="s">
        <v>143</v>
      </c>
      <c r="AU133" s="155" t="s">
        <v>83</v>
      </c>
      <c r="AV133" s="13" t="s">
        <v>141</v>
      </c>
      <c r="AW133" s="13" t="s">
        <v>30</v>
      </c>
      <c r="AX133" s="13" t="s">
        <v>81</v>
      </c>
      <c r="AY133" s="155" t="s">
        <v>135</v>
      </c>
    </row>
    <row r="134" spans="2:65" s="1" customFormat="1" ht="21.75" customHeight="1">
      <c r="B134" s="31"/>
      <c r="C134" s="132" t="s">
        <v>83</v>
      </c>
      <c r="D134" s="132" t="s">
        <v>137</v>
      </c>
      <c r="E134" s="133" t="s">
        <v>642</v>
      </c>
      <c r="F134" s="134" t="s">
        <v>643</v>
      </c>
      <c r="G134" s="135" t="s">
        <v>140</v>
      </c>
      <c r="H134" s="136">
        <v>171.13</v>
      </c>
      <c r="I134" s="137"/>
      <c r="J134" s="138">
        <f>ROUND(I134*H134,2)</f>
        <v>0</v>
      </c>
      <c r="K134" s="139"/>
      <c r="L134" s="31"/>
      <c r="M134" s="140" t="s">
        <v>1</v>
      </c>
      <c r="N134" s="141" t="s">
        <v>38</v>
      </c>
      <c r="P134" s="142">
        <f>O134*H134</f>
        <v>0</v>
      </c>
      <c r="Q134" s="142">
        <v>1.03E-2</v>
      </c>
      <c r="R134" s="142">
        <f>Q134*H134</f>
        <v>1.7626390000000001</v>
      </c>
      <c r="S134" s="142">
        <v>0</v>
      </c>
      <c r="T134" s="143">
        <f>S134*H134</f>
        <v>0</v>
      </c>
      <c r="AR134" s="144" t="s">
        <v>141</v>
      </c>
      <c r="AT134" s="144" t="s">
        <v>137</v>
      </c>
      <c r="AU134" s="144" t="s">
        <v>83</v>
      </c>
      <c r="AY134" s="16" t="s">
        <v>135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6" t="s">
        <v>81</v>
      </c>
      <c r="BK134" s="145">
        <f>ROUND(I134*H134,2)</f>
        <v>0</v>
      </c>
      <c r="BL134" s="16" t="s">
        <v>141</v>
      </c>
      <c r="BM134" s="144" t="s">
        <v>644</v>
      </c>
    </row>
    <row r="135" spans="2:65" s="12" customFormat="1" ht="11.25">
      <c r="B135" s="146"/>
      <c r="D135" s="147" t="s">
        <v>143</v>
      </c>
      <c r="E135" s="148" t="s">
        <v>1</v>
      </c>
      <c r="F135" s="149" t="s">
        <v>645</v>
      </c>
      <c r="H135" s="150">
        <v>34.74</v>
      </c>
      <c r="I135" s="151"/>
      <c r="L135" s="146"/>
      <c r="M135" s="152"/>
      <c r="T135" s="153"/>
      <c r="AT135" s="148" t="s">
        <v>143</v>
      </c>
      <c r="AU135" s="148" t="s">
        <v>83</v>
      </c>
      <c r="AV135" s="12" t="s">
        <v>83</v>
      </c>
      <c r="AW135" s="12" t="s">
        <v>30</v>
      </c>
      <c r="AX135" s="12" t="s">
        <v>73</v>
      </c>
      <c r="AY135" s="148" t="s">
        <v>135</v>
      </c>
    </row>
    <row r="136" spans="2:65" s="12" customFormat="1" ht="11.25">
      <c r="B136" s="146"/>
      <c r="D136" s="147" t="s">
        <v>143</v>
      </c>
      <c r="E136" s="148" t="s">
        <v>1</v>
      </c>
      <c r="F136" s="149" t="s">
        <v>646</v>
      </c>
      <c r="H136" s="150">
        <v>43.2</v>
      </c>
      <c r="I136" s="151"/>
      <c r="L136" s="146"/>
      <c r="M136" s="152"/>
      <c r="T136" s="153"/>
      <c r="AT136" s="148" t="s">
        <v>143</v>
      </c>
      <c r="AU136" s="148" t="s">
        <v>83</v>
      </c>
      <c r="AV136" s="12" t="s">
        <v>83</v>
      </c>
      <c r="AW136" s="12" t="s">
        <v>30</v>
      </c>
      <c r="AX136" s="12" t="s">
        <v>73</v>
      </c>
      <c r="AY136" s="148" t="s">
        <v>135</v>
      </c>
    </row>
    <row r="137" spans="2:65" s="12" customFormat="1" ht="11.25">
      <c r="B137" s="146"/>
      <c r="D137" s="147" t="s">
        <v>143</v>
      </c>
      <c r="E137" s="148" t="s">
        <v>1</v>
      </c>
      <c r="F137" s="149" t="s">
        <v>647</v>
      </c>
      <c r="H137" s="150">
        <v>43.49</v>
      </c>
      <c r="I137" s="151"/>
      <c r="L137" s="146"/>
      <c r="M137" s="152"/>
      <c r="T137" s="153"/>
      <c r="AT137" s="148" t="s">
        <v>143</v>
      </c>
      <c r="AU137" s="148" t="s">
        <v>83</v>
      </c>
      <c r="AV137" s="12" t="s">
        <v>83</v>
      </c>
      <c r="AW137" s="12" t="s">
        <v>30</v>
      </c>
      <c r="AX137" s="12" t="s">
        <v>73</v>
      </c>
      <c r="AY137" s="148" t="s">
        <v>135</v>
      </c>
    </row>
    <row r="138" spans="2:65" s="12" customFormat="1" ht="11.25">
      <c r="B138" s="146"/>
      <c r="D138" s="147" t="s">
        <v>143</v>
      </c>
      <c r="E138" s="148" t="s">
        <v>1</v>
      </c>
      <c r="F138" s="149" t="s">
        <v>648</v>
      </c>
      <c r="H138" s="150">
        <v>49.7</v>
      </c>
      <c r="I138" s="151"/>
      <c r="L138" s="146"/>
      <c r="M138" s="152"/>
      <c r="T138" s="153"/>
      <c r="AT138" s="148" t="s">
        <v>143</v>
      </c>
      <c r="AU138" s="148" t="s">
        <v>83</v>
      </c>
      <c r="AV138" s="12" t="s">
        <v>83</v>
      </c>
      <c r="AW138" s="12" t="s">
        <v>30</v>
      </c>
      <c r="AX138" s="12" t="s">
        <v>73</v>
      </c>
      <c r="AY138" s="148" t="s">
        <v>135</v>
      </c>
    </row>
    <row r="139" spans="2:65" s="13" customFormat="1" ht="11.25">
      <c r="B139" s="154"/>
      <c r="D139" s="147" t="s">
        <v>143</v>
      </c>
      <c r="E139" s="155" t="s">
        <v>1</v>
      </c>
      <c r="F139" s="156" t="s">
        <v>146</v>
      </c>
      <c r="H139" s="157">
        <v>171.13</v>
      </c>
      <c r="I139" s="158"/>
      <c r="L139" s="154"/>
      <c r="M139" s="159"/>
      <c r="T139" s="160"/>
      <c r="AT139" s="155" t="s">
        <v>143</v>
      </c>
      <c r="AU139" s="155" t="s">
        <v>83</v>
      </c>
      <c r="AV139" s="13" t="s">
        <v>141</v>
      </c>
      <c r="AW139" s="13" t="s">
        <v>30</v>
      </c>
      <c r="AX139" s="13" t="s">
        <v>81</v>
      </c>
      <c r="AY139" s="155" t="s">
        <v>135</v>
      </c>
    </row>
    <row r="140" spans="2:65" s="11" customFormat="1" ht="22.9" customHeight="1">
      <c r="B140" s="120"/>
      <c r="D140" s="121" t="s">
        <v>72</v>
      </c>
      <c r="E140" s="130" t="s">
        <v>183</v>
      </c>
      <c r="F140" s="130" t="s">
        <v>352</v>
      </c>
      <c r="I140" s="123"/>
      <c r="J140" s="131">
        <f>BK140</f>
        <v>0</v>
      </c>
      <c r="L140" s="120"/>
      <c r="M140" s="125"/>
      <c r="P140" s="126">
        <f>SUM(P141:P156)</f>
        <v>0</v>
      </c>
      <c r="R140" s="126">
        <f>SUM(R141:R156)</f>
        <v>7.6785000000000004E-4</v>
      </c>
      <c r="T140" s="127">
        <f>SUM(T141:T156)</f>
        <v>3.2736000000000001</v>
      </c>
      <c r="AR140" s="121" t="s">
        <v>81</v>
      </c>
      <c r="AT140" s="128" t="s">
        <v>72</v>
      </c>
      <c r="AU140" s="128" t="s">
        <v>81</v>
      </c>
      <c r="AY140" s="121" t="s">
        <v>135</v>
      </c>
      <c r="BK140" s="129">
        <f>SUM(BK141:BK156)</f>
        <v>0</v>
      </c>
    </row>
    <row r="141" spans="2:65" s="1" customFormat="1" ht="37.9" customHeight="1">
      <c r="B141" s="31"/>
      <c r="C141" s="132" t="s">
        <v>152</v>
      </c>
      <c r="D141" s="132" t="s">
        <v>137</v>
      </c>
      <c r="E141" s="133" t="s">
        <v>649</v>
      </c>
      <c r="F141" s="134" t="s">
        <v>650</v>
      </c>
      <c r="G141" s="135" t="s">
        <v>140</v>
      </c>
      <c r="H141" s="136">
        <v>76.784999999999997</v>
      </c>
      <c r="I141" s="137"/>
      <c r="J141" s="138">
        <f>ROUND(I141*H141,2)</f>
        <v>0</v>
      </c>
      <c r="K141" s="139"/>
      <c r="L141" s="31"/>
      <c r="M141" s="140" t="s">
        <v>1</v>
      </c>
      <c r="N141" s="141" t="s">
        <v>38</v>
      </c>
      <c r="P141" s="142">
        <f>O141*H141</f>
        <v>0</v>
      </c>
      <c r="Q141" s="142">
        <v>0</v>
      </c>
      <c r="R141" s="142">
        <f>Q141*H141</f>
        <v>0</v>
      </c>
      <c r="S141" s="142">
        <v>0</v>
      </c>
      <c r="T141" s="143">
        <f>S141*H141</f>
        <v>0</v>
      </c>
      <c r="AR141" s="144" t="s">
        <v>141</v>
      </c>
      <c r="AT141" s="144" t="s">
        <v>137</v>
      </c>
      <c r="AU141" s="144" t="s">
        <v>83</v>
      </c>
      <c r="AY141" s="16" t="s">
        <v>135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6" t="s">
        <v>81</v>
      </c>
      <c r="BK141" s="145">
        <f>ROUND(I141*H141,2)</f>
        <v>0</v>
      </c>
      <c r="BL141" s="16" t="s">
        <v>141</v>
      </c>
      <c r="BM141" s="144" t="s">
        <v>651</v>
      </c>
    </row>
    <row r="142" spans="2:65" s="12" customFormat="1" ht="11.25">
      <c r="B142" s="146"/>
      <c r="D142" s="147" t="s">
        <v>143</v>
      </c>
      <c r="E142" s="148" t="s">
        <v>1</v>
      </c>
      <c r="F142" s="149" t="s">
        <v>638</v>
      </c>
      <c r="H142" s="150">
        <v>15.08</v>
      </c>
      <c r="I142" s="151"/>
      <c r="L142" s="146"/>
      <c r="M142" s="152"/>
      <c r="T142" s="153"/>
      <c r="AT142" s="148" t="s">
        <v>143</v>
      </c>
      <c r="AU142" s="148" t="s">
        <v>83</v>
      </c>
      <c r="AV142" s="12" t="s">
        <v>83</v>
      </c>
      <c r="AW142" s="12" t="s">
        <v>30</v>
      </c>
      <c r="AX142" s="12" t="s">
        <v>73</v>
      </c>
      <c r="AY142" s="148" t="s">
        <v>135</v>
      </c>
    </row>
    <row r="143" spans="2:65" s="12" customFormat="1" ht="11.25">
      <c r="B143" s="146"/>
      <c r="D143" s="147" t="s">
        <v>143</v>
      </c>
      <c r="E143" s="148" t="s">
        <v>1</v>
      </c>
      <c r="F143" s="149" t="s">
        <v>639</v>
      </c>
      <c r="H143" s="150">
        <v>20.8</v>
      </c>
      <c r="I143" s="151"/>
      <c r="L143" s="146"/>
      <c r="M143" s="152"/>
      <c r="T143" s="153"/>
      <c r="AT143" s="148" t="s">
        <v>143</v>
      </c>
      <c r="AU143" s="148" t="s">
        <v>83</v>
      </c>
      <c r="AV143" s="12" t="s">
        <v>83</v>
      </c>
      <c r="AW143" s="12" t="s">
        <v>30</v>
      </c>
      <c r="AX143" s="12" t="s">
        <v>73</v>
      </c>
      <c r="AY143" s="148" t="s">
        <v>135</v>
      </c>
    </row>
    <row r="144" spans="2:65" s="12" customFormat="1" ht="11.25">
      <c r="B144" s="146"/>
      <c r="D144" s="147" t="s">
        <v>143</v>
      </c>
      <c r="E144" s="148" t="s">
        <v>1</v>
      </c>
      <c r="F144" s="149" t="s">
        <v>640</v>
      </c>
      <c r="H144" s="150">
        <v>18.899999999999999</v>
      </c>
      <c r="I144" s="151"/>
      <c r="L144" s="146"/>
      <c r="M144" s="152"/>
      <c r="T144" s="153"/>
      <c r="AT144" s="148" t="s">
        <v>143</v>
      </c>
      <c r="AU144" s="148" t="s">
        <v>83</v>
      </c>
      <c r="AV144" s="12" t="s">
        <v>83</v>
      </c>
      <c r="AW144" s="12" t="s">
        <v>30</v>
      </c>
      <c r="AX144" s="12" t="s">
        <v>73</v>
      </c>
      <c r="AY144" s="148" t="s">
        <v>135</v>
      </c>
    </row>
    <row r="145" spans="2:65" s="12" customFormat="1" ht="11.25">
      <c r="B145" s="146"/>
      <c r="D145" s="147" t="s">
        <v>143</v>
      </c>
      <c r="E145" s="148" t="s">
        <v>1</v>
      </c>
      <c r="F145" s="149" t="s">
        <v>641</v>
      </c>
      <c r="H145" s="150">
        <v>22.004999999999999</v>
      </c>
      <c r="I145" s="151"/>
      <c r="L145" s="146"/>
      <c r="M145" s="152"/>
      <c r="T145" s="153"/>
      <c r="AT145" s="148" t="s">
        <v>143</v>
      </c>
      <c r="AU145" s="148" t="s">
        <v>83</v>
      </c>
      <c r="AV145" s="12" t="s">
        <v>83</v>
      </c>
      <c r="AW145" s="12" t="s">
        <v>30</v>
      </c>
      <c r="AX145" s="12" t="s">
        <v>73</v>
      </c>
      <c r="AY145" s="148" t="s">
        <v>135</v>
      </c>
    </row>
    <row r="146" spans="2:65" s="13" customFormat="1" ht="11.25">
      <c r="B146" s="154"/>
      <c r="D146" s="147" t="s">
        <v>143</v>
      </c>
      <c r="E146" s="155" t="s">
        <v>1</v>
      </c>
      <c r="F146" s="156" t="s">
        <v>146</v>
      </c>
      <c r="H146" s="157">
        <v>76.784999999999997</v>
      </c>
      <c r="I146" s="158"/>
      <c r="L146" s="154"/>
      <c r="M146" s="159"/>
      <c r="T146" s="160"/>
      <c r="AT146" s="155" t="s">
        <v>143</v>
      </c>
      <c r="AU146" s="155" t="s">
        <v>83</v>
      </c>
      <c r="AV146" s="13" t="s">
        <v>141</v>
      </c>
      <c r="AW146" s="13" t="s">
        <v>30</v>
      </c>
      <c r="AX146" s="13" t="s">
        <v>81</v>
      </c>
      <c r="AY146" s="155" t="s">
        <v>135</v>
      </c>
    </row>
    <row r="147" spans="2:65" s="1" customFormat="1" ht="16.5" customHeight="1">
      <c r="B147" s="31"/>
      <c r="C147" s="132" t="s">
        <v>141</v>
      </c>
      <c r="D147" s="132" t="s">
        <v>137</v>
      </c>
      <c r="E147" s="133" t="s">
        <v>652</v>
      </c>
      <c r="F147" s="134" t="s">
        <v>653</v>
      </c>
      <c r="G147" s="135" t="s">
        <v>140</v>
      </c>
      <c r="H147" s="136">
        <v>76.784999999999997</v>
      </c>
      <c r="I147" s="137"/>
      <c r="J147" s="138">
        <f>ROUND(I147*H147,2)</f>
        <v>0</v>
      </c>
      <c r="K147" s="139"/>
      <c r="L147" s="31"/>
      <c r="M147" s="140" t="s">
        <v>1</v>
      </c>
      <c r="N147" s="141" t="s">
        <v>38</v>
      </c>
      <c r="P147" s="142">
        <f>O147*H147</f>
        <v>0</v>
      </c>
      <c r="Q147" s="142">
        <v>1.0000000000000001E-5</v>
      </c>
      <c r="R147" s="142">
        <f>Q147*H147</f>
        <v>7.6785000000000004E-4</v>
      </c>
      <c r="S147" s="142">
        <v>0</v>
      </c>
      <c r="T147" s="143">
        <f>S147*H147</f>
        <v>0</v>
      </c>
      <c r="AR147" s="144" t="s">
        <v>141</v>
      </c>
      <c r="AT147" s="144" t="s">
        <v>137</v>
      </c>
      <c r="AU147" s="144" t="s">
        <v>83</v>
      </c>
      <c r="AY147" s="16" t="s">
        <v>135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6" t="s">
        <v>81</v>
      </c>
      <c r="BK147" s="145">
        <f>ROUND(I147*H147,2)</f>
        <v>0</v>
      </c>
      <c r="BL147" s="16" t="s">
        <v>141</v>
      </c>
      <c r="BM147" s="144" t="s">
        <v>654</v>
      </c>
    </row>
    <row r="148" spans="2:65" s="12" customFormat="1" ht="11.25">
      <c r="B148" s="146"/>
      <c r="D148" s="147" t="s">
        <v>143</v>
      </c>
      <c r="E148" s="148" t="s">
        <v>1</v>
      </c>
      <c r="F148" s="149" t="s">
        <v>638</v>
      </c>
      <c r="H148" s="150">
        <v>15.08</v>
      </c>
      <c r="I148" s="151"/>
      <c r="L148" s="146"/>
      <c r="M148" s="152"/>
      <c r="T148" s="153"/>
      <c r="AT148" s="148" t="s">
        <v>143</v>
      </c>
      <c r="AU148" s="148" t="s">
        <v>83</v>
      </c>
      <c r="AV148" s="12" t="s">
        <v>83</v>
      </c>
      <c r="AW148" s="12" t="s">
        <v>30</v>
      </c>
      <c r="AX148" s="12" t="s">
        <v>73</v>
      </c>
      <c r="AY148" s="148" t="s">
        <v>135</v>
      </c>
    </row>
    <row r="149" spans="2:65" s="12" customFormat="1" ht="11.25">
      <c r="B149" s="146"/>
      <c r="D149" s="147" t="s">
        <v>143</v>
      </c>
      <c r="E149" s="148" t="s">
        <v>1</v>
      </c>
      <c r="F149" s="149" t="s">
        <v>639</v>
      </c>
      <c r="H149" s="150">
        <v>20.8</v>
      </c>
      <c r="I149" s="151"/>
      <c r="L149" s="146"/>
      <c r="M149" s="152"/>
      <c r="T149" s="153"/>
      <c r="AT149" s="148" t="s">
        <v>143</v>
      </c>
      <c r="AU149" s="148" t="s">
        <v>83</v>
      </c>
      <c r="AV149" s="12" t="s">
        <v>83</v>
      </c>
      <c r="AW149" s="12" t="s">
        <v>30</v>
      </c>
      <c r="AX149" s="12" t="s">
        <v>73</v>
      </c>
      <c r="AY149" s="148" t="s">
        <v>135</v>
      </c>
    </row>
    <row r="150" spans="2:65" s="12" customFormat="1" ht="11.25">
      <c r="B150" s="146"/>
      <c r="D150" s="147" t="s">
        <v>143</v>
      </c>
      <c r="E150" s="148" t="s">
        <v>1</v>
      </c>
      <c r="F150" s="149" t="s">
        <v>640</v>
      </c>
      <c r="H150" s="150">
        <v>18.899999999999999</v>
      </c>
      <c r="I150" s="151"/>
      <c r="L150" s="146"/>
      <c r="M150" s="152"/>
      <c r="T150" s="153"/>
      <c r="AT150" s="148" t="s">
        <v>143</v>
      </c>
      <c r="AU150" s="148" t="s">
        <v>83</v>
      </c>
      <c r="AV150" s="12" t="s">
        <v>83</v>
      </c>
      <c r="AW150" s="12" t="s">
        <v>30</v>
      </c>
      <c r="AX150" s="12" t="s">
        <v>73</v>
      </c>
      <c r="AY150" s="148" t="s">
        <v>135</v>
      </c>
    </row>
    <row r="151" spans="2:65" s="12" customFormat="1" ht="11.25">
      <c r="B151" s="146"/>
      <c r="D151" s="147" t="s">
        <v>143</v>
      </c>
      <c r="E151" s="148" t="s">
        <v>1</v>
      </c>
      <c r="F151" s="149" t="s">
        <v>641</v>
      </c>
      <c r="H151" s="150">
        <v>22.004999999999999</v>
      </c>
      <c r="I151" s="151"/>
      <c r="L151" s="146"/>
      <c r="M151" s="152"/>
      <c r="T151" s="153"/>
      <c r="AT151" s="148" t="s">
        <v>143</v>
      </c>
      <c r="AU151" s="148" t="s">
        <v>83</v>
      </c>
      <c r="AV151" s="12" t="s">
        <v>83</v>
      </c>
      <c r="AW151" s="12" t="s">
        <v>30</v>
      </c>
      <c r="AX151" s="12" t="s">
        <v>73</v>
      </c>
      <c r="AY151" s="148" t="s">
        <v>135</v>
      </c>
    </row>
    <row r="152" spans="2:65" s="13" customFormat="1" ht="11.25">
      <c r="B152" s="154"/>
      <c r="D152" s="147" t="s">
        <v>143</v>
      </c>
      <c r="E152" s="155" t="s">
        <v>1</v>
      </c>
      <c r="F152" s="156" t="s">
        <v>146</v>
      </c>
      <c r="H152" s="157">
        <v>76.784999999999997</v>
      </c>
      <c r="I152" s="158"/>
      <c r="L152" s="154"/>
      <c r="M152" s="159"/>
      <c r="T152" s="160"/>
      <c r="AT152" s="155" t="s">
        <v>143</v>
      </c>
      <c r="AU152" s="155" t="s">
        <v>83</v>
      </c>
      <c r="AV152" s="13" t="s">
        <v>141</v>
      </c>
      <c r="AW152" s="13" t="s">
        <v>30</v>
      </c>
      <c r="AX152" s="13" t="s">
        <v>81</v>
      </c>
      <c r="AY152" s="155" t="s">
        <v>135</v>
      </c>
    </row>
    <row r="153" spans="2:65" s="1" customFormat="1" ht="37.9" customHeight="1">
      <c r="B153" s="31"/>
      <c r="C153" s="132" t="s">
        <v>162</v>
      </c>
      <c r="D153" s="132" t="s">
        <v>137</v>
      </c>
      <c r="E153" s="133" t="s">
        <v>655</v>
      </c>
      <c r="F153" s="134" t="s">
        <v>656</v>
      </c>
      <c r="G153" s="135" t="s">
        <v>149</v>
      </c>
      <c r="H153" s="136">
        <v>1.488</v>
      </c>
      <c r="I153" s="137"/>
      <c r="J153" s="138">
        <f>ROUND(I153*H153,2)</f>
        <v>0</v>
      </c>
      <c r="K153" s="139"/>
      <c r="L153" s="31"/>
      <c r="M153" s="140" t="s">
        <v>1</v>
      </c>
      <c r="N153" s="141" t="s">
        <v>38</v>
      </c>
      <c r="P153" s="142">
        <f>O153*H153</f>
        <v>0</v>
      </c>
      <c r="Q153" s="142">
        <v>0</v>
      </c>
      <c r="R153" s="142">
        <f>Q153*H153</f>
        <v>0</v>
      </c>
      <c r="S153" s="142">
        <v>2.2000000000000002</v>
      </c>
      <c r="T153" s="143">
        <f>S153*H153</f>
        <v>3.2736000000000001</v>
      </c>
      <c r="AR153" s="144" t="s">
        <v>141</v>
      </c>
      <c r="AT153" s="144" t="s">
        <v>137</v>
      </c>
      <c r="AU153" s="144" t="s">
        <v>83</v>
      </c>
      <c r="AY153" s="16" t="s">
        <v>135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6" t="s">
        <v>81</v>
      </c>
      <c r="BK153" s="145">
        <f>ROUND(I153*H153,2)</f>
        <v>0</v>
      </c>
      <c r="BL153" s="16" t="s">
        <v>141</v>
      </c>
      <c r="BM153" s="144" t="s">
        <v>657</v>
      </c>
    </row>
    <row r="154" spans="2:65" s="12" customFormat="1" ht="11.25">
      <c r="B154" s="146"/>
      <c r="D154" s="147" t="s">
        <v>143</v>
      </c>
      <c r="E154" s="148" t="s">
        <v>1</v>
      </c>
      <c r="F154" s="149" t="s">
        <v>658</v>
      </c>
      <c r="H154" s="150">
        <v>0.56499999999999995</v>
      </c>
      <c r="I154" s="151"/>
      <c r="L154" s="146"/>
      <c r="M154" s="152"/>
      <c r="T154" s="153"/>
      <c r="AT154" s="148" t="s">
        <v>143</v>
      </c>
      <c r="AU154" s="148" t="s">
        <v>83</v>
      </c>
      <c r="AV154" s="12" t="s">
        <v>83</v>
      </c>
      <c r="AW154" s="12" t="s">
        <v>30</v>
      </c>
      <c r="AX154" s="12" t="s">
        <v>73</v>
      </c>
      <c r="AY154" s="148" t="s">
        <v>135</v>
      </c>
    </row>
    <row r="155" spans="2:65" s="12" customFormat="1" ht="11.25">
      <c r="B155" s="146"/>
      <c r="D155" s="147" t="s">
        <v>143</v>
      </c>
      <c r="E155" s="148" t="s">
        <v>1</v>
      </c>
      <c r="F155" s="149" t="s">
        <v>659</v>
      </c>
      <c r="H155" s="150">
        <v>0.92300000000000004</v>
      </c>
      <c r="I155" s="151"/>
      <c r="L155" s="146"/>
      <c r="M155" s="152"/>
      <c r="T155" s="153"/>
      <c r="AT155" s="148" t="s">
        <v>143</v>
      </c>
      <c r="AU155" s="148" t="s">
        <v>83</v>
      </c>
      <c r="AV155" s="12" t="s">
        <v>83</v>
      </c>
      <c r="AW155" s="12" t="s">
        <v>30</v>
      </c>
      <c r="AX155" s="12" t="s">
        <v>73</v>
      </c>
      <c r="AY155" s="148" t="s">
        <v>135</v>
      </c>
    </row>
    <row r="156" spans="2:65" s="13" customFormat="1" ht="11.25">
      <c r="B156" s="154"/>
      <c r="D156" s="147" t="s">
        <v>143</v>
      </c>
      <c r="E156" s="155" t="s">
        <v>1</v>
      </c>
      <c r="F156" s="156" t="s">
        <v>146</v>
      </c>
      <c r="H156" s="157">
        <v>1.488</v>
      </c>
      <c r="I156" s="158"/>
      <c r="L156" s="154"/>
      <c r="M156" s="159"/>
      <c r="T156" s="160"/>
      <c r="AT156" s="155" t="s">
        <v>143</v>
      </c>
      <c r="AU156" s="155" t="s">
        <v>83</v>
      </c>
      <c r="AV156" s="13" t="s">
        <v>141</v>
      </c>
      <c r="AW156" s="13" t="s">
        <v>30</v>
      </c>
      <c r="AX156" s="13" t="s">
        <v>81</v>
      </c>
      <c r="AY156" s="155" t="s">
        <v>135</v>
      </c>
    </row>
    <row r="157" spans="2:65" s="11" customFormat="1" ht="22.9" customHeight="1">
      <c r="B157" s="120"/>
      <c r="D157" s="121" t="s">
        <v>72</v>
      </c>
      <c r="E157" s="130" t="s">
        <v>395</v>
      </c>
      <c r="F157" s="130" t="s">
        <v>396</v>
      </c>
      <c r="I157" s="123"/>
      <c r="J157" s="131">
        <f>BK157</f>
        <v>0</v>
      </c>
      <c r="L157" s="120"/>
      <c r="M157" s="125"/>
      <c r="P157" s="126">
        <f>SUM(P158:P162)</f>
        <v>0</v>
      </c>
      <c r="R157" s="126">
        <f>SUM(R158:R162)</f>
        <v>0</v>
      </c>
      <c r="T157" s="127">
        <f>SUM(T158:T162)</f>
        <v>0</v>
      </c>
      <c r="AR157" s="121" t="s">
        <v>81</v>
      </c>
      <c r="AT157" s="128" t="s">
        <v>72</v>
      </c>
      <c r="AU157" s="128" t="s">
        <v>81</v>
      </c>
      <c r="AY157" s="121" t="s">
        <v>135</v>
      </c>
      <c r="BK157" s="129">
        <f>SUM(BK158:BK162)</f>
        <v>0</v>
      </c>
    </row>
    <row r="158" spans="2:65" s="1" customFormat="1" ht="33" customHeight="1">
      <c r="B158" s="31"/>
      <c r="C158" s="132" t="s">
        <v>167</v>
      </c>
      <c r="D158" s="132" t="s">
        <v>137</v>
      </c>
      <c r="E158" s="133" t="s">
        <v>660</v>
      </c>
      <c r="F158" s="134" t="s">
        <v>661</v>
      </c>
      <c r="G158" s="135" t="s">
        <v>176</v>
      </c>
      <c r="H158" s="136">
        <v>5.8490000000000002</v>
      </c>
      <c r="I158" s="137"/>
      <c r="J158" s="138">
        <f>ROUND(I158*H158,2)</f>
        <v>0</v>
      </c>
      <c r="K158" s="139"/>
      <c r="L158" s="31"/>
      <c r="M158" s="140" t="s">
        <v>1</v>
      </c>
      <c r="N158" s="141" t="s">
        <v>38</v>
      </c>
      <c r="P158" s="142">
        <f>O158*H158</f>
        <v>0</v>
      </c>
      <c r="Q158" s="142">
        <v>0</v>
      </c>
      <c r="R158" s="142">
        <f>Q158*H158</f>
        <v>0</v>
      </c>
      <c r="S158" s="142">
        <v>0</v>
      </c>
      <c r="T158" s="143">
        <f>S158*H158</f>
        <v>0</v>
      </c>
      <c r="AR158" s="144" t="s">
        <v>141</v>
      </c>
      <c r="AT158" s="144" t="s">
        <v>137</v>
      </c>
      <c r="AU158" s="144" t="s">
        <v>83</v>
      </c>
      <c r="AY158" s="16" t="s">
        <v>135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6" t="s">
        <v>81</v>
      </c>
      <c r="BK158" s="145">
        <f>ROUND(I158*H158,2)</f>
        <v>0</v>
      </c>
      <c r="BL158" s="16" t="s">
        <v>141</v>
      </c>
      <c r="BM158" s="144" t="s">
        <v>662</v>
      </c>
    </row>
    <row r="159" spans="2:65" s="1" customFormat="1" ht="24.2" customHeight="1">
      <c r="B159" s="31"/>
      <c r="C159" s="132" t="s">
        <v>173</v>
      </c>
      <c r="D159" s="132" t="s">
        <v>137</v>
      </c>
      <c r="E159" s="133" t="s">
        <v>402</v>
      </c>
      <c r="F159" s="134" t="s">
        <v>403</v>
      </c>
      <c r="G159" s="135" t="s">
        <v>176</v>
      </c>
      <c r="H159" s="136">
        <v>5.8490000000000002</v>
      </c>
      <c r="I159" s="137"/>
      <c r="J159" s="138">
        <f>ROUND(I159*H159,2)</f>
        <v>0</v>
      </c>
      <c r="K159" s="139"/>
      <c r="L159" s="31"/>
      <c r="M159" s="140" t="s">
        <v>1</v>
      </c>
      <c r="N159" s="141" t="s">
        <v>38</v>
      </c>
      <c r="P159" s="142">
        <f>O159*H159</f>
        <v>0</v>
      </c>
      <c r="Q159" s="142">
        <v>0</v>
      </c>
      <c r="R159" s="142">
        <f>Q159*H159</f>
        <v>0</v>
      </c>
      <c r="S159" s="142">
        <v>0</v>
      </c>
      <c r="T159" s="143">
        <f>S159*H159</f>
        <v>0</v>
      </c>
      <c r="AR159" s="144" t="s">
        <v>141</v>
      </c>
      <c r="AT159" s="144" t="s">
        <v>137</v>
      </c>
      <c r="AU159" s="144" t="s">
        <v>83</v>
      </c>
      <c r="AY159" s="16" t="s">
        <v>135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6" t="s">
        <v>81</v>
      </c>
      <c r="BK159" s="145">
        <f>ROUND(I159*H159,2)</f>
        <v>0</v>
      </c>
      <c r="BL159" s="16" t="s">
        <v>141</v>
      </c>
      <c r="BM159" s="144" t="s">
        <v>663</v>
      </c>
    </row>
    <row r="160" spans="2:65" s="1" customFormat="1" ht="24.2" customHeight="1">
      <c r="B160" s="31"/>
      <c r="C160" s="132" t="s">
        <v>179</v>
      </c>
      <c r="D160" s="132" t="s">
        <v>137</v>
      </c>
      <c r="E160" s="133" t="s">
        <v>406</v>
      </c>
      <c r="F160" s="134" t="s">
        <v>407</v>
      </c>
      <c r="G160" s="135" t="s">
        <v>176</v>
      </c>
      <c r="H160" s="136">
        <v>52.640999999999998</v>
      </c>
      <c r="I160" s="137"/>
      <c r="J160" s="138">
        <f>ROUND(I160*H160,2)</f>
        <v>0</v>
      </c>
      <c r="K160" s="139"/>
      <c r="L160" s="31"/>
      <c r="M160" s="140" t="s">
        <v>1</v>
      </c>
      <c r="N160" s="141" t="s">
        <v>38</v>
      </c>
      <c r="P160" s="142">
        <f>O160*H160</f>
        <v>0</v>
      </c>
      <c r="Q160" s="142">
        <v>0</v>
      </c>
      <c r="R160" s="142">
        <f>Q160*H160</f>
        <v>0</v>
      </c>
      <c r="S160" s="142">
        <v>0</v>
      </c>
      <c r="T160" s="143">
        <f>S160*H160</f>
        <v>0</v>
      </c>
      <c r="AR160" s="144" t="s">
        <v>141</v>
      </c>
      <c r="AT160" s="144" t="s">
        <v>137</v>
      </c>
      <c r="AU160" s="144" t="s">
        <v>83</v>
      </c>
      <c r="AY160" s="16" t="s">
        <v>135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6" t="s">
        <v>81</v>
      </c>
      <c r="BK160" s="145">
        <f>ROUND(I160*H160,2)</f>
        <v>0</v>
      </c>
      <c r="BL160" s="16" t="s">
        <v>141</v>
      </c>
      <c r="BM160" s="144" t="s">
        <v>664</v>
      </c>
    </row>
    <row r="161" spans="2:65" s="12" customFormat="1" ht="11.25">
      <c r="B161" s="146"/>
      <c r="D161" s="147" t="s">
        <v>143</v>
      </c>
      <c r="F161" s="149" t="s">
        <v>665</v>
      </c>
      <c r="H161" s="150">
        <v>52.640999999999998</v>
      </c>
      <c r="I161" s="151"/>
      <c r="L161" s="146"/>
      <c r="M161" s="152"/>
      <c r="T161" s="153"/>
      <c r="AT161" s="148" t="s">
        <v>143</v>
      </c>
      <c r="AU161" s="148" t="s">
        <v>83</v>
      </c>
      <c r="AV161" s="12" t="s">
        <v>83</v>
      </c>
      <c r="AW161" s="12" t="s">
        <v>4</v>
      </c>
      <c r="AX161" s="12" t="s">
        <v>81</v>
      </c>
      <c r="AY161" s="148" t="s">
        <v>135</v>
      </c>
    </row>
    <row r="162" spans="2:65" s="1" customFormat="1" ht="44.25" customHeight="1">
      <c r="B162" s="31"/>
      <c r="C162" s="132" t="s">
        <v>183</v>
      </c>
      <c r="D162" s="132" t="s">
        <v>137</v>
      </c>
      <c r="E162" s="133" t="s">
        <v>411</v>
      </c>
      <c r="F162" s="134" t="s">
        <v>412</v>
      </c>
      <c r="G162" s="135" t="s">
        <v>176</v>
      </c>
      <c r="H162" s="136">
        <v>5.8490000000000002</v>
      </c>
      <c r="I162" s="137"/>
      <c r="J162" s="138">
        <f>ROUND(I162*H162,2)</f>
        <v>0</v>
      </c>
      <c r="K162" s="139"/>
      <c r="L162" s="31"/>
      <c r="M162" s="140" t="s">
        <v>1</v>
      </c>
      <c r="N162" s="141" t="s">
        <v>38</v>
      </c>
      <c r="P162" s="142">
        <f>O162*H162</f>
        <v>0</v>
      </c>
      <c r="Q162" s="142">
        <v>0</v>
      </c>
      <c r="R162" s="142">
        <f>Q162*H162</f>
        <v>0</v>
      </c>
      <c r="S162" s="142">
        <v>0</v>
      </c>
      <c r="T162" s="143">
        <f>S162*H162</f>
        <v>0</v>
      </c>
      <c r="AR162" s="144" t="s">
        <v>141</v>
      </c>
      <c r="AT162" s="144" t="s">
        <v>137</v>
      </c>
      <c r="AU162" s="144" t="s">
        <v>83</v>
      </c>
      <c r="AY162" s="16" t="s">
        <v>135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6" t="s">
        <v>81</v>
      </c>
      <c r="BK162" s="145">
        <f>ROUND(I162*H162,2)</f>
        <v>0</v>
      </c>
      <c r="BL162" s="16" t="s">
        <v>141</v>
      </c>
      <c r="BM162" s="144" t="s">
        <v>666</v>
      </c>
    </row>
    <row r="163" spans="2:65" s="11" customFormat="1" ht="22.9" customHeight="1">
      <c r="B163" s="120"/>
      <c r="D163" s="121" t="s">
        <v>72</v>
      </c>
      <c r="E163" s="130" t="s">
        <v>667</v>
      </c>
      <c r="F163" s="130" t="s">
        <v>668</v>
      </c>
      <c r="I163" s="123"/>
      <c r="J163" s="131">
        <f>BK163</f>
        <v>0</v>
      </c>
      <c r="L163" s="120"/>
      <c r="M163" s="125"/>
      <c r="P163" s="126">
        <f>SUM(P164:P165)</f>
        <v>0</v>
      </c>
      <c r="R163" s="126">
        <f>SUM(R164:R165)</f>
        <v>0</v>
      </c>
      <c r="T163" s="127">
        <f>SUM(T164:T165)</f>
        <v>0</v>
      </c>
      <c r="AR163" s="121" t="s">
        <v>81</v>
      </c>
      <c r="AT163" s="128" t="s">
        <v>72</v>
      </c>
      <c r="AU163" s="128" t="s">
        <v>81</v>
      </c>
      <c r="AY163" s="121" t="s">
        <v>135</v>
      </c>
      <c r="BK163" s="129">
        <f>SUM(BK164:BK165)</f>
        <v>0</v>
      </c>
    </row>
    <row r="164" spans="2:65" s="1" customFormat="1" ht="21.75" customHeight="1">
      <c r="B164" s="31"/>
      <c r="C164" s="132" t="s">
        <v>189</v>
      </c>
      <c r="D164" s="132" t="s">
        <v>137</v>
      </c>
      <c r="E164" s="133" t="s">
        <v>669</v>
      </c>
      <c r="F164" s="134" t="s">
        <v>670</v>
      </c>
      <c r="G164" s="135" t="s">
        <v>176</v>
      </c>
      <c r="H164" s="136">
        <v>2.5470000000000002</v>
      </c>
      <c r="I164" s="137"/>
      <c r="J164" s="138">
        <f>ROUND(I164*H164,2)</f>
        <v>0</v>
      </c>
      <c r="K164" s="139"/>
      <c r="L164" s="31"/>
      <c r="M164" s="140" t="s">
        <v>1</v>
      </c>
      <c r="N164" s="141" t="s">
        <v>38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141</v>
      </c>
      <c r="AT164" s="144" t="s">
        <v>137</v>
      </c>
      <c r="AU164" s="144" t="s">
        <v>83</v>
      </c>
      <c r="AY164" s="16" t="s">
        <v>135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6" t="s">
        <v>81</v>
      </c>
      <c r="BK164" s="145">
        <f>ROUND(I164*H164,2)</f>
        <v>0</v>
      </c>
      <c r="BL164" s="16" t="s">
        <v>141</v>
      </c>
      <c r="BM164" s="144" t="s">
        <v>671</v>
      </c>
    </row>
    <row r="165" spans="2:65" s="1" customFormat="1" ht="24.2" customHeight="1">
      <c r="B165" s="31"/>
      <c r="C165" s="132" t="s">
        <v>194</v>
      </c>
      <c r="D165" s="132" t="s">
        <v>137</v>
      </c>
      <c r="E165" s="133" t="s">
        <v>672</v>
      </c>
      <c r="F165" s="134" t="s">
        <v>673</v>
      </c>
      <c r="G165" s="135" t="s">
        <v>176</v>
      </c>
      <c r="H165" s="136">
        <v>2.5470000000000002</v>
      </c>
      <c r="I165" s="137"/>
      <c r="J165" s="138">
        <f>ROUND(I165*H165,2)</f>
        <v>0</v>
      </c>
      <c r="K165" s="139"/>
      <c r="L165" s="31"/>
      <c r="M165" s="140" t="s">
        <v>1</v>
      </c>
      <c r="N165" s="141" t="s">
        <v>38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141</v>
      </c>
      <c r="AT165" s="144" t="s">
        <v>137</v>
      </c>
      <c r="AU165" s="144" t="s">
        <v>83</v>
      </c>
      <c r="AY165" s="16" t="s">
        <v>135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6" t="s">
        <v>81</v>
      </c>
      <c r="BK165" s="145">
        <f>ROUND(I165*H165,2)</f>
        <v>0</v>
      </c>
      <c r="BL165" s="16" t="s">
        <v>141</v>
      </c>
      <c r="BM165" s="144" t="s">
        <v>674</v>
      </c>
    </row>
    <row r="166" spans="2:65" s="11" customFormat="1" ht="25.9" customHeight="1">
      <c r="B166" s="120"/>
      <c r="D166" s="121" t="s">
        <v>72</v>
      </c>
      <c r="E166" s="122" t="s">
        <v>414</v>
      </c>
      <c r="F166" s="122" t="s">
        <v>415</v>
      </c>
      <c r="I166" s="123"/>
      <c r="J166" s="124">
        <f>BK166</f>
        <v>0</v>
      </c>
      <c r="L166" s="120"/>
      <c r="M166" s="125"/>
      <c r="P166" s="126">
        <f>P167+P207+P212</f>
        <v>0</v>
      </c>
      <c r="R166" s="126">
        <f>R167+R207+R212</f>
        <v>2.12533584</v>
      </c>
      <c r="T166" s="127">
        <f>T167+T207+T212</f>
        <v>2.5750558299999997</v>
      </c>
      <c r="AR166" s="121" t="s">
        <v>83</v>
      </c>
      <c r="AT166" s="128" t="s">
        <v>72</v>
      </c>
      <c r="AU166" s="128" t="s">
        <v>73</v>
      </c>
      <c r="AY166" s="121" t="s">
        <v>135</v>
      </c>
      <c r="BK166" s="129">
        <f>BK167+BK207+BK212</f>
        <v>0</v>
      </c>
    </row>
    <row r="167" spans="2:65" s="11" customFormat="1" ht="22.9" customHeight="1">
      <c r="B167" s="120"/>
      <c r="D167" s="121" t="s">
        <v>72</v>
      </c>
      <c r="E167" s="130" t="s">
        <v>675</v>
      </c>
      <c r="F167" s="130" t="s">
        <v>676</v>
      </c>
      <c r="I167" s="123"/>
      <c r="J167" s="131">
        <f>BK167</f>
        <v>0</v>
      </c>
      <c r="L167" s="120"/>
      <c r="M167" s="125"/>
      <c r="P167" s="126">
        <f>SUM(P168:P206)</f>
        <v>0</v>
      </c>
      <c r="R167" s="126">
        <f>SUM(R168:R206)</f>
        <v>2.0692308399999999</v>
      </c>
      <c r="T167" s="127">
        <f>SUM(T168:T206)</f>
        <v>2.4742243299999997</v>
      </c>
      <c r="AR167" s="121" t="s">
        <v>83</v>
      </c>
      <c r="AT167" s="128" t="s">
        <v>72</v>
      </c>
      <c r="AU167" s="128" t="s">
        <v>81</v>
      </c>
      <c r="AY167" s="121" t="s">
        <v>135</v>
      </c>
      <c r="BK167" s="129">
        <f>SUM(BK168:BK206)</f>
        <v>0</v>
      </c>
    </row>
    <row r="168" spans="2:65" s="1" customFormat="1" ht="16.5" customHeight="1">
      <c r="B168" s="31"/>
      <c r="C168" s="132" t="s">
        <v>8</v>
      </c>
      <c r="D168" s="132" t="s">
        <v>137</v>
      </c>
      <c r="E168" s="133" t="s">
        <v>677</v>
      </c>
      <c r="F168" s="134" t="s">
        <v>678</v>
      </c>
      <c r="G168" s="135" t="s">
        <v>140</v>
      </c>
      <c r="H168" s="136">
        <v>57.749000000000002</v>
      </c>
      <c r="I168" s="137"/>
      <c r="J168" s="138">
        <f>ROUND(I168*H168,2)</f>
        <v>0</v>
      </c>
      <c r="K168" s="139"/>
      <c r="L168" s="31"/>
      <c r="M168" s="140" t="s">
        <v>1</v>
      </c>
      <c r="N168" s="141" t="s">
        <v>38</v>
      </c>
      <c r="P168" s="142">
        <f>O168*H168</f>
        <v>0</v>
      </c>
      <c r="Q168" s="142">
        <v>2.9999999999999997E-4</v>
      </c>
      <c r="R168" s="142">
        <f>Q168*H168</f>
        <v>1.7324699999999998E-2</v>
      </c>
      <c r="S168" s="142">
        <v>0</v>
      </c>
      <c r="T168" s="143">
        <f>S168*H168</f>
        <v>0</v>
      </c>
      <c r="AR168" s="144" t="s">
        <v>219</v>
      </c>
      <c r="AT168" s="144" t="s">
        <v>137</v>
      </c>
      <c r="AU168" s="144" t="s">
        <v>83</v>
      </c>
      <c r="AY168" s="16" t="s">
        <v>135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6" t="s">
        <v>81</v>
      </c>
      <c r="BK168" s="145">
        <f>ROUND(I168*H168,2)</f>
        <v>0</v>
      </c>
      <c r="BL168" s="16" t="s">
        <v>219</v>
      </c>
      <c r="BM168" s="144" t="s">
        <v>679</v>
      </c>
    </row>
    <row r="169" spans="2:65" s="12" customFormat="1" ht="11.25">
      <c r="B169" s="146"/>
      <c r="D169" s="147" t="s">
        <v>143</v>
      </c>
      <c r="E169" s="148" t="s">
        <v>1</v>
      </c>
      <c r="F169" s="149" t="s">
        <v>680</v>
      </c>
      <c r="H169" s="150">
        <v>25.294</v>
      </c>
      <c r="I169" s="151"/>
      <c r="L169" s="146"/>
      <c r="M169" s="152"/>
      <c r="T169" s="153"/>
      <c r="AT169" s="148" t="s">
        <v>143</v>
      </c>
      <c r="AU169" s="148" t="s">
        <v>83</v>
      </c>
      <c r="AV169" s="12" t="s">
        <v>83</v>
      </c>
      <c r="AW169" s="12" t="s">
        <v>30</v>
      </c>
      <c r="AX169" s="12" t="s">
        <v>73</v>
      </c>
      <c r="AY169" s="148" t="s">
        <v>135</v>
      </c>
    </row>
    <row r="170" spans="2:65" s="12" customFormat="1" ht="11.25">
      <c r="B170" s="146"/>
      <c r="D170" s="147" t="s">
        <v>143</v>
      </c>
      <c r="E170" s="148" t="s">
        <v>1</v>
      </c>
      <c r="F170" s="149" t="s">
        <v>681</v>
      </c>
      <c r="H170" s="150">
        <v>32.454999999999998</v>
      </c>
      <c r="I170" s="151"/>
      <c r="L170" s="146"/>
      <c r="M170" s="152"/>
      <c r="T170" s="153"/>
      <c r="AT170" s="148" t="s">
        <v>143</v>
      </c>
      <c r="AU170" s="148" t="s">
        <v>83</v>
      </c>
      <c r="AV170" s="12" t="s">
        <v>83</v>
      </c>
      <c r="AW170" s="12" t="s">
        <v>30</v>
      </c>
      <c r="AX170" s="12" t="s">
        <v>73</v>
      </c>
      <c r="AY170" s="148" t="s">
        <v>135</v>
      </c>
    </row>
    <row r="171" spans="2:65" s="13" customFormat="1" ht="11.25">
      <c r="B171" s="154"/>
      <c r="D171" s="147" t="s">
        <v>143</v>
      </c>
      <c r="E171" s="155" t="s">
        <v>1</v>
      </c>
      <c r="F171" s="156" t="s">
        <v>146</v>
      </c>
      <c r="H171" s="157">
        <v>57.748999999999995</v>
      </c>
      <c r="I171" s="158"/>
      <c r="L171" s="154"/>
      <c r="M171" s="159"/>
      <c r="T171" s="160"/>
      <c r="AT171" s="155" t="s">
        <v>143</v>
      </c>
      <c r="AU171" s="155" t="s">
        <v>83</v>
      </c>
      <c r="AV171" s="13" t="s">
        <v>141</v>
      </c>
      <c r="AW171" s="13" t="s">
        <v>30</v>
      </c>
      <c r="AX171" s="13" t="s">
        <v>81</v>
      </c>
      <c r="AY171" s="155" t="s">
        <v>135</v>
      </c>
    </row>
    <row r="172" spans="2:65" s="1" customFormat="1" ht="24.2" customHeight="1">
      <c r="B172" s="31"/>
      <c r="C172" s="132" t="s">
        <v>201</v>
      </c>
      <c r="D172" s="132" t="s">
        <v>137</v>
      </c>
      <c r="E172" s="133" t="s">
        <v>682</v>
      </c>
      <c r="F172" s="134" t="s">
        <v>683</v>
      </c>
      <c r="G172" s="135" t="s">
        <v>140</v>
      </c>
      <c r="H172" s="136">
        <v>29.748999999999999</v>
      </c>
      <c r="I172" s="137"/>
      <c r="J172" s="138">
        <f>ROUND(I172*H172,2)</f>
        <v>0</v>
      </c>
      <c r="K172" s="139"/>
      <c r="L172" s="31"/>
      <c r="M172" s="140" t="s">
        <v>1</v>
      </c>
      <c r="N172" s="141" t="s">
        <v>38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219</v>
      </c>
      <c r="AT172" s="144" t="s">
        <v>137</v>
      </c>
      <c r="AU172" s="144" t="s">
        <v>83</v>
      </c>
      <c r="AY172" s="16" t="s">
        <v>135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6" t="s">
        <v>81</v>
      </c>
      <c r="BK172" s="145">
        <f>ROUND(I172*H172,2)</f>
        <v>0</v>
      </c>
      <c r="BL172" s="16" t="s">
        <v>219</v>
      </c>
      <c r="BM172" s="144" t="s">
        <v>684</v>
      </c>
    </row>
    <row r="173" spans="2:65" s="12" customFormat="1" ht="11.25">
      <c r="B173" s="146"/>
      <c r="D173" s="147" t="s">
        <v>143</v>
      </c>
      <c r="E173" s="148" t="s">
        <v>1</v>
      </c>
      <c r="F173" s="149" t="s">
        <v>685</v>
      </c>
      <c r="H173" s="150">
        <v>11.294</v>
      </c>
      <c r="I173" s="151"/>
      <c r="L173" s="146"/>
      <c r="M173" s="152"/>
      <c r="T173" s="153"/>
      <c r="AT173" s="148" t="s">
        <v>143</v>
      </c>
      <c r="AU173" s="148" t="s">
        <v>83</v>
      </c>
      <c r="AV173" s="12" t="s">
        <v>83</v>
      </c>
      <c r="AW173" s="12" t="s">
        <v>30</v>
      </c>
      <c r="AX173" s="12" t="s">
        <v>73</v>
      </c>
      <c r="AY173" s="148" t="s">
        <v>135</v>
      </c>
    </row>
    <row r="174" spans="2:65" s="12" customFormat="1" ht="11.25">
      <c r="B174" s="146"/>
      <c r="D174" s="147" t="s">
        <v>143</v>
      </c>
      <c r="E174" s="148" t="s">
        <v>1</v>
      </c>
      <c r="F174" s="149" t="s">
        <v>686</v>
      </c>
      <c r="H174" s="150">
        <v>18.454999999999998</v>
      </c>
      <c r="I174" s="151"/>
      <c r="L174" s="146"/>
      <c r="M174" s="152"/>
      <c r="T174" s="153"/>
      <c r="AT174" s="148" t="s">
        <v>143</v>
      </c>
      <c r="AU174" s="148" t="s">
        <v>83</v>
      </c>
      <c r="AV174" s="12" t="s">
        <v>83</v>
      </c>
      <c r="AW174" s="12" t="s">
        <v>30</v>
      </c>
      <c r="AX174" s="12" t="s">
        <v>73</v>
      </c>
      <c r="AY174" s="148" t="s">
        <v>135</v>
      </c>
    </row>
    <row r="175" spans="2:65" s="13" customFormat="1" ht="11.25">
      <c r="B175" s="154"/>
      <c r="D175" s="147" t="s">
        <v>143</v>
      </c>
      <c r="E175" s="155" t="s">
        <v>1</v>
      </c>
      <c r="F175" s="156" t="s">
        <v>146</v>
      </c>
      <c r="H175" s="157">
        <v>29.748999999999999</v>
      </c>
      <c r="I175" s="158"/>
      <c r="L175" s="154"/>
      <c r="M175" s="159"/>
      <c r="T175" s="160"/>
      <c r="AT175" s="155" t="s">
        <v>143</v>
      </c>
      <c r="AU175" s="155" t="s">
        <v>83</v>
      </c>
      <c r="AV175" s="13" t="s">
        <v>141</v>
      </c>
      <c r="AW175" s="13" t="s">
        <v>30</v>
      </c>
      <c r="AX175" s="13" t="s">
        <v>81</v>
      </c>
      <c r="AY175" s="155" t="s">
        <v>135</v>
      </c>
    </row>
    <row r="176" spans="2:65" s="1" customFormat="1" ht="24.2" customHeight="1">
      <c r="B176" s="31"/>
      <c r="C176" s="132" t="s">
        <v>208</v>
      </c>
      <c r="D176" s="132" t="s">
        <v>137</v>
      </c>
      <c r="E176" s="133" t="s">
        <v>687</v>
      </c>
      <c r="F176" s="134" t="s">
        <v>688</v>
      </c>
      <c r="G176" s="135" t="s">
        <v>140</v>
      </c>
      <c r="H176" s="136">
        <v>28</v>
      </c>
      <c r="I176" s="137"/>
      <c r="J176" s="138">
        <f>ROUND(I176*H176,2)</f>
        <v>0</v>
      </c>
      <c r="K176" s="139"/>
      <c r="L176" s="31"/>
      <c r="M176" s="140" t="s">
        <v>1</v>
      </c>
      <c r="N176" s="141" t="s">
        <v>38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219</v>
      </c>
      <c r="AT176" s="144" t="s">
        <v>137</v>
      </c>
      <c r="AU176" s="144" t="s">
        <v>83</v>
      </c>
      <c r="AY176" s="16" t="s">
        <v>135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6" t="s">
        <v>81</v>
      </c>
      <c r="BK176" s="145">
        <f>ROUND(I176*H176,2)</f>
        <v>0</v>
      </c>
      <c r="BL176" s="16" t="s">
        <v>219</v>
      </c>
      <c r="BM176" s="144" t="s">
        <v>689</v>
      </c>
    </row>
    <row r="177" spans="2:65" s="12" customFormat="1" ht="11.25">
      <c r="B177" s="146"/>
      <c r="D177" s="147" t="s">
        <v>143</v>
      </c>
      <c r="E177" s="148" t="s">
        <v>1</v>
      </c>
      <c r="F177" s="149" t="s">
        <v>690</v>
      </c>
      <c r="H177" s="150">
        <v>14</v>
      </c>
      <c r="I177" s="151"/>
      <c r="L177" s="146"/>
      <c r="M177" s="152"/>
      <c r="T177" s="153"/>
      <c r="AT177" s="148" t="s">
        <v>143</v>
      </c>
      <c r="AU177" s="148" t="s">
        <v>83</v>
      </c>
      <c r="AV177" s="12" t="s">
        <v>83</v>
      </c>
      <c r="AW177" s="12" t="s">
        <v>30</v>
      </c>
      <c r="AX177" s="12" t="s">
        <v>73</v>
      </c>
      <c r="AY177" s="148" t="s">
        <v>135</v>
      </c>
    </row>
    <row r="178" spans="2:65" s="12" customFormat="1" ht="11.25">
      <c r="B178" s="146"/>
      <c r="D178" s="147" t="s">
        <v>143</v>
      </c>
      <c r="E178" s="148" t="s">
        <v>1</v>
      </c>
      <c r="F178" s="149" t="s">
        <v>691</v>
      </c>
      <c r="H178" s="150">
        <v>14</v>
      </c>
      <c r="I178" s="151"/>
      <c r="L178" s="146"/>
      <c r="M178" s="152"/>
      <c r="T178" s="153"/>
      <c r="AT178" s="148" t="s">
        <v>143</v>
      </c>
      <c r="AU178" s="148" t="s">
        <v>83</v>
      </c>
      <c r="AV178" s="12" t="s">
        <v>83</v>
      </c>
      <c r="AW178" s="12" t="s">
        <v>30</v>
      </c>
      <c r="AX178" s="12" t="s">
        <v>73</v>
      </c>
      <c r="AY178" s="148" t="s">
        <v>135</v>
      </c>
    </row>
    <row r="179" spans="2:65" s="13" customFormat="1" ht="11.25">
      <c r="B179" s="154"/>
      <c r="D179" s="147" t="s">
        <v>143</v>
      </c>
      <c r="E179" s="155" t="s">
        <v>1</v>
      </c>
      <c r="F179" s="156" t="s">
        <v>146</v>
      </c>
      <c r="H179" s="157">
        <v>28</v>
      </c>
      <c r="I179" s="158"/>
      <c r="L179" s="154"/>
      <c r="M179" s="159"/>
      <c r="T179" s="160"/>
      <c r="AT179" s="155" t="s">
        <v>143</v>
      </c>
      <c r="AU179" s="155" t="s">
        <v>83</v>
      </c>
      <c r="AV179" s="13" t="s">
        <v>141</v>
      </c>
      <c r="AW179" s="13" t="s">
        <v>30</v>
      </c>
      <c r="AX179" s="13" t="s">
        <v>81</v>
      </c>
      <c r="AY179" s="155" t="s">
        <v>135</v>
      </c>
    </row>
    <row r="180" spans="2:65" s="1" customFormat="1" ht="24.2" customHeight="1">
      <c r="B180" s="31"/>
      <c r="C180" s="132" t="s">
        <v>212</v>
      </c>
      <c r="D180" s="132" t="s">
        <v>137</v>
      </c>
      <c r="E180" s="133" t="s">
        <v>692</v>
      </c>
      <c r="F180" s="134" t="s">
        <v>693</v>
      </c>
      <c r="G180" s="135" t="s">
        <v>140</v>
      </c>
      <c r="H180" s="136">
        <v>29.748999999999999</v>
      </c>
      <c r="I180" s="137"/>
      <c r="J180" s="138">
        <f>ROUND(I180*H180,2)</f>
        <v>0</v>
      </c>
      <c r="K180" s="139"/>
      <c r="L180" s="31"/>
      <c r="M180" s="140" t="s">
        <v>1</v>
      </c>
      <c r="N180" s="141" t="s">
        <v>38</v>
      </c>
      <c r="P180" s="142">
        <f>O180*H180</f>
        <v>0</v>
      </c>
      <c r="Q180" s="142">
        <v>7.5799999999999999E-3</v>
      </c>
      <c r="R180" s="142">
        <f>Q180*H180</f>
        <v>0.22549741999999998</v>
      </c>
      <c r="S180" s="142">
        <v>0</v>
      </c>
      <c r="T180" s="143">
        <f>S180*H180</f>
        <v>0</v>
      </c>
      <c r="AR180" s="144" t="s">
        <v>219</v>
      </c>
      <c r="AT180" s="144" t="s">
        <v>137</v>
      </c>
      <c r="AU180" s="144" t="s">
        <v>83</v>
      </c>
      <c r="AY180" s="16" t="s">
        <v>135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6" t="s">
        <v>81</v>
      </c>
      <c r="BK180" s="145">
        <f>ROUND(I180*H180,2)</f>
        <v>0</v>
      </c>
      <c r="BL180" s="16" t="s">
        <v>219</v>
      </c>
      <c r="BM180" s="144" t="s">
        <v>694</v>
      </c>
    </row>
    <row r="181" spans="2:65" s="12" customFormat="1" ht="11.25">
      <c r="B181" s="146"/>
      <c r="D181" s="147" t="s">
        <v>143</v>
      </c>
      <c r="E181" s="148" t="s">
        <v>1</v>
      </c>
      <c r="F181" s="149" t="s">
        <v>685</v>
      </c>
      <c r="H181" s="150">
        <v>11.294</v>
      </c>
      <c r="I181" s="151"/>
      <c r="L181" s="146"/>
      <c r="M181" s="152"/>
      <c r="T181" s="153"/>
      <c r="AT181" s="148" t="s">
        <v>143</v>
      </c>
      <c r="AU181" s="148" t="s">
        <v>83</v>
      </c>
      <c r="AV181" s="12" t="s">
        <v>83</v>
      </c>
      <c r="AW181" s="12" t="s">
        <v>30</v>
      </c>
      <c r="AX181" s="12" t="s">
        <v>73</v>
      </c>
      <c r="AY181" s="148" t="s">
        <v>135</v>
      </c>
    </row>
    <row r="182" spans="2:65" s="12" customFormat="1" ht="11.25">
      <c r="B182" s="146"/>
      <c r="D182" s="147" t="s">
        <v>143</v>
      </c>
      <c r="E182" s="148" t="s">
        <v>1</v>
      </c>
      <c r="F182" s="149" t="s">
        <v>686</v>
      </c>
      <c r="H182" s="150">
        <v>18.454999999999998</v>
      </c>
      <c r="I182" s="151"/>
      <c r="L182" s="146"/>
      <c r="M182" s="152"/>
      <c r="T182" s="153"/>
      <c r="AT182" s="148" t="s">
        <v>143</v>
      </c>
      <c r="AU182" s="148" t="s">
        <v>83</v>
      </c>
      <c r="AV182" s="12" t="s">
        <v>83</v>
      </c>
      <c r="AW182" s="12" t="s">
        <v>30</v>
      </c>
      <c r="AX182" s="12" t="s">
        <v>73</v>
      </c>
      <c r="AY182" s="148" t="s">
        <v>135</v>
      </c>
    </row>
    <row r="183" spans="2:65" s="13" customFormat="1" ht="11.25">
      <c r="B183" s="154"/>
      <c r="D183" s="147" t="s">
        <v>143</v>
      </c>
      <c r="E183" s="155" t="s">
        <v>1</v>
      </c>
      <c r="F183" s="156" t="s">
        <v>146</v>
      </c>
      <c r="H183" s="157">
        <v>29.748999999999999</v>
      </c>
      <c r="I183" s="158"/>
      <c r="L183" s="154"/>
      <c r="M183" s="159"/>
      <c r="T183" s="160"/>
      <c r="AT183" s="155" t="s">
        <v>143</v>
      </c>
      <c r="AU183" s="155" t="s">
        <v>83</v>
      </c>
      <c r="AV183" s="13" t="s">
        <v>141</v>
      </c>
      <c r="AW183" s="13" t="s">
        <v>30</v>
      </c>
      <c r="AX183" s="13" t="s">
        <v>81</v>
      </c>
      <c r="AY183" s="155" t="s">
        <v>135</v>
      </c>
    </row>
    <row r="184" spans="2:65" s="1" customFormat="1" ht="33" customHeight="1">
      <c r="B184" s="31"/>
      <c r="C184" s="132" t="s">
        <v>219</v>
      </c>
      <c r="D184" s="132" t="s">
        <v>137</v>
      </c>
      <c r="E184" s="133" t="s">
        <v>695</v>
      </c>
      <c r="F184" s="134" t="s">
        <v>696</v>
      </c>
      <c r="G184" s="135" t="s">
        <v>222</v>
      </c>
      <c r="H184" s="136">
        <v>19.59</v>
      </c>
      <c r="I184" s="137"/>
      <c r="J184" s="138">
        <f>ROUND(I184*H184,2)</f>
        <v>0</v>
      </c>
      <c r="K184" s="139"/>
      <c r="L184" s="31"/>
      <c r="M184" s="140" t="s">
        <v>1</v>
      </c>
      <c r="N184" s="141" t="s">
        <v>38</v>
      </c>
      <c r="P184" s="142">
        <f>O184*H184</f>
        <v>0</v>
      </c>
      <c r="Q184" s="142">
        <v>4.2999999999999999E-4</v>
      </c>
      <c r="R184" s="142">
        <f>Q184*H184</f>
        <v>8.4236999999999992E-3</v>
      </c>
      <c r="S184" s="142">
        <v>0</v>
      </c>
      <c r="T184" s="143">
        <f>S184*H184</f>
        <v>0</v>
      </c>
      <c r="AR184" s="144" t="s">
        <v>219</v>
      </c>
      <c r="AT184" s="144" t="s">
        <v>137</v>
      </c>
      <c r="AU184" s="144" t="s">
        <v>83</v>
      </c>
      <c r="AY184" s="16" t="s">
        <v>135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6" t="s">
        <v>81</v>
      </c>
      <c r="BK184" s="145">
        <f>ROUND(I184*H184,2)</f>
        <v>0</v>
      </c>
      <c r="BL184" s="16" t="s">
        <v>219</v>
      </c>
      <c r="BM184" s="144" t="s">
        <v>697</v>
      </c>
    </row>
    <row r="185" spans="2:65" s="12" customFormat="1" ht="11.25">
      <c r="B185" s="146"/>
      <c r="D185" s="147" t="s">
        <v>143</v>
      </c>
      <c r="E185" s="148" t="s">
        <v>1</v>
      </c>
      <c r="F185" s="149" t="s">
        <v>698</v>
      </c>
      <c r="H185" s="150">
        <v>7.45</v>
      </c>
      <c r="I185" s="151"/>
      <c r="L185" s="146"/>
      <c r="M185" s="152"/>
      <c r="T185" s="153"/>
      <c r="AT185" s="148" t="s">
        <v>143</v>
      </c>
      <c r="AU185" s="148" t="s">
        <v>83</v>
      </c>
      <c r="AV185" s="12" t="s">
        <v>83</v>
      </c>
      <c r="AW185" s="12" t="s">
        <v>30</v>
      </c>
      <c r="AX185" s="12" t="s">
        <v>73</v>
      </c>
      <c r="AY185" s="148" t="s">
        <v>135</v>
      </c>
    </row>
    <row r="186" spans="2:65" s="12" customFormat="1" ht="11.25">
      <c r="B186" s="146"/>
      <c r="D186" s="147" t="s">
        <v>143</v>
      </c>
      <c r="E186" s="148" t="s">
        <v>1</v>
      </c>
      <c r="F186" s="149" t="s">
        <v>699</v>
      </c>
      <c r="H186" s="150">
        <v>12.14</v>
      </c>
      <c r="I186" s="151"/>
      <c r="L186" s="146"/>
      <c r="M186" s="152"/>
      <c r="T186" s="153"/>
      <c r="AT186" s="148" t="s">
        <v>143</v>
      </c>
      <c r="AU186" s="148" t="s">
        <v>83</v>
      </c>
      <c r="AV186" s="12" t="s">
        <v>83</v>
      </c>
      <c r="AW186" s="12" t="s">
        <v>30</v>
      </c>
      <c r="AX186" s="12" t="s">
        <v>73</v>
      </c>
      <c r="AY186" s="148" t="s">
        <v>135</v>
      </c>
    </row>
    <row r="187" spans="2:65" s="13" customFormat="1" ht="11.25">
      <c r="B187" s="154"/>
      <c r="D187" s="147" t="s">
        <v>143</v>
      </c>
      <c r="E187" s="155" t="s">
        <v>1</v>
      </c>
      <c r="F187" s="156" t="s">
        <v>146</v>
      </c>
      <c r="H187" s="157">
        <v>19.59</v>
      </c>
      <c r="I187" s="158"/>
      <c r="L187" s="154"/>
      <c r="M187" s="159"/>
      <c r="T187" s="160"/>
      <c r="AT187" s="155" t="s">
        <v>143</v>
      </c>
      <c r="AU187" s="155" t="s">
        <v>83</v>
      </c>
      <c r="AV187" s="13" t="s">
        <v>141</v>
      </c>
      <c r="AW187" s="13" t="s">
        <v>30</v>
      </c>
      <c r="AX187" s="13" t="s">
        <v>81</v>
      </c>
      <c r="AY187" s="155" t="s">
        <v>135</v>
      </c>
    </row>
    <row r="188" spans="2:65" s="1" customFormat="1" ht="16.5" customHeight="1">
      <c r="B188" s="31"/>
      <c r="C188" s="161" t="s">
        <v>225</v>
      </c>
      <c r="D188" s="161" t="s">
        <v>202</v>
      </c>
      <c r="E188" s="162" t="s">
        <v>700</v>
      </c>
      <c r="F188" s="163" t="s">
        <v>701</v>
      </c>
      <c r="G188" s="164" t="s">
        <v>222</v>
      </c>
      <c r="H188" s="165">
        <v>21.548999999999999</v>
      </c>
      <c r="I188" s="166"/>
      <c r="J188" s="167">
        <f>ROUND(I188*H188,2)</f>
        <v>0</v>
      </c>
      <c r="K188" s="168"/>
      <c r="L188" s="169"/>
      <c r="M188" s="170" t="s">
        <v>1</v>
      </c>
      <c r="N188" s="171" t="s">
        <v>38</v>
      </c>
      <c r="P188" s="142">
        <f>O188*H188</f>
        <v>0</v>
      </c>
      <c r="Q188" s="142">
        <v>1.98E-3</v>
      </c>
      <c r="R188" s="142">
        <f>Q188*H188</f>
        <v>4.266702E-2</v>
      </c>
      <c r="S188" s="142">
        <v>0</v>
      </c>
      <c r="T188" s="143">
        <f>S188*H188</f>
        <v>0</v>
      </c>
      <c r="AR188" s="144" t="s">
        <v>300</v>
      </c>
      <c r="AT188" s="144" t="s">
        <v>202</v>
      </c>
      <c r="AU188" s="144" t="s">
        <v>83</v>
      </c>
      <c r="AY188" s="16" t="s">
        <v>135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6" t="s">
        <v>81</v>
      </c>
      <c r="BK188" s="145">
        <f>ROUND(I188*H188,2)</f>
        <v>0</v>
      </c>
      <c r="BL188" s="16" t="s">
        <v>219</v>
      </c>
      <c r="BM188" s="144" t="s">
        <v>702</v>
      </c>
    </row>
    <row r="189" spans="2:65" s="12" customFormat="1" ht="11.25">
      <c r="B189" s="146"/>
      <c r="D189" s="147" t="s">
        <v>143</v>
      </c>
      <c r="F189" s="149" t="s">
        <v>703</v>
      </c>
      <c r="H189" s="150">
        <v>21.548999999999999</v>
      </c>
      <c r="I189" s="151"/>
      <c r="L189" s="146"/>
      <c r="M189" s="152"/>
      <c r="T189" s="153"/>
      <c r="AT189" s="148" t="s">
        <v>143</v>
      </c>
      <c r="AU189" s="148" t="s">
        <v>83</v>
      </c>
      <c r="AV189" s="12" t="s">
        <v>83</v>
      </c>
      <c r="AW189" s="12" t="s">
        <v>4</v>
      </c>
      <c r="AX189" s="12" t="s">
        <v>81</v>
      </c>
      <c r="AY189" s="148" t="s">
        <v>135</v>
      </c>
    </row>
    <row r="190" spans="2:65" s="1" customFormat="1" ht="37.9" customHeight="1">
      <c r="B190" s="31"/>
      <c r="C190" s="132" t="s">
        <v>230</v>
      </c>
      <c r="D190" s="132" t="s">
        <v>137</v>
      </c>
      <c r="E190" s="133" t="s">
        <v>704</v>
      </c>
      <c r="F190" s="134" t="s">
        <v>705</v>
      </c>
      <c r="G190" s="135" t="s">
        <v>222</v>
      </c>
      <c r="H190" s="136">
        <v>12</v>
      </c>
      <c r="I190" s="137"/>
      <c r="J190" s="138">
        <f>ROUND(I190*H190,2)</f>
        <v>0</v>
      </c>
      <c r="K190" s="139"/>
      <c r="L190" s="31"/>
      <c r="M190" s="140" t="s">
        <v>1</v>
      </c>
      <c r="N190" s="141" t="s">
        <v>38</v>
      </c>
      <c r="P190" s="142">
        <f>O190*H190</f>
        <v>0</v>
      </c>
      <c r="Q190" s="142">
        <v>4.2999999999999999E-4</v>
      </c>
      <c r="R190" s="142">
        <f>Q190*H190</f>
        <v>5.1599999999999997E-3</v>
      </c>
      <c r="S190" s="142">
        <v>0</v>
      </c>
      <c r="T190" s="143">
        <f>S190*H190</f>
        <v>0</v>
      </c>
      <c r="AR190" s="144" t="s">
        <v>219</v>
      </c>
      <c r="AT190" s="144" t="s">
        <v>137</v>
      </c>
      <c r="AU190" s="144" t="s">
        <v>83</v>
      </c>
      <c r="AY190" s="16" t="s">
        <v>135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6" t="s">
        <v>81</v>
      </c>
      <c r="BK190" s="145">
        <f>ROUND(I190*H190,2)</f>
        <v>0</v>
      </c>
      <c r="BL190" s="16" t="s">
        <v>219</v>
      </c>
      <c r="BM190" s="144" t="s">
        <v>706</v>
      </c>
    </row>
    <row r="191" spans="2:65" s="12" customFormat="1" ht="11.25">
      <c r="B191" s="146"/>
      <c r="D191" s="147" t="s">
        <v>143</v>
      </c>
      <c r="E191" s="148" t="s">
        <v>1</v>
      </c>
      <c r="F191" s="149" t="s">
        <v>707</v>
      </c>
      <c r="H191" s="150">
        <v>12</v>
      </c>
      <c r="I191" s="151"/>
      <c r="L191" s="146"/>
      <c r="M191" s="152"/>
      <c r="T191" s="153"/>
      <c r="AT191" s="148" t="s">
        <v>143</v>
      </c>
      <c r="AU191" s="148" t="s">
        <v>83</v>
      </c>
      <c r="AV191" s="12" t="s">
        <v>83</v>
      </c>
      <c r="AW191" s="12" t="s">
        <v>30</v>
      </c>
      <c r="AX191" s="12" t="s">
        <v>73</v>
      </c>
      <c r="AY191" s="148" t="s">
        <v>135</v>
      </c>
    </row>
    <row r="192" spans="2:65" s="13" customFormat="1" ht="11.25">
      <c r="B192" s="154"/>
      <c r="D192" s="147" t="s">
        <v>143</v>
      </c>
      <c r="E192" s="155" t="s">
        <v>1</v>
      </c>
      <c r="F192" s="156" t="s">
        <v>146</v>
      </c>
      <c r="H192" s="157">
        <v>12</v>
      </c>
      <c r="I192" s="158"/>
      <c r="L192" s="154"/>
      <c r="M192" s="159"/>
      <c r="T192" s="160"/>
      <c r="AT192" s="155" t="s">
        <v>143</v>
      </c>
      <c r="AU192" s="155" t="s">
        <v>83</v>
      </c>
      <c r="AV192" s="13" t="s">
        <v>141</v>
      </c>
      <c r="AW192" s="13" t="s">
        <v>30</v>
      </c>
      <c r="AX192" s="13" t="s">
        <v>81</v>
      </c>
      <c r="AY192" s="155" t="s">
        <v>135</v>
      </c>
    </row>
    <row r="193" spans="2:65" s="1" customFormat="1" ht="16.5" customHeight="1">
      <c r="B193" s="31"/>
      <c r="C193" s="161" t="s">
        <v>235</v>
      </c>
      <c r="D193" s="161" t="s">
        <v>202</v>
      </c>
      <c r="E193" s="162" t="s">
        <v>700</v>
      </c>
      <c r="F193" s="163" t="s">
        <v>701</v>
      </c>
      <c r="G193" s="164" t="s">
        <v>222</v>
      </c>
      <c r="H193" s="165">
        <v>13.2</v>
      </c>
      <c r="I193" s="166"/>
      <c r="J193" s="167">
        <f>ROUND(I193*H193,2)</f>
        <v>0</v>
      </c>
      <c r="K193" s="168"/>
      <c r="L193" s="169"/>
      <c r="M193" s="170" t="s">
        <v>1</v>
      </c>
      <c r="N193" s="171" t="s">
        <v>38</v>
      </c>
      <c r="P193" s="142">
        <f>O193*H193</f>
        <v>0</v>
      </c>
      <c r="Q193" s="142">
        <v>1.98E-3</v>
      </c>
      <c r="R193" s="142">
        <f>Q193*H193</f>
        <v>2.6136E-2</v>
      </c>
      <c r="S193" s="142">
        <v>0</v>
      </c>
      <c r="T193" s="143">
        <f>S193*H193</f>
        <v>0</v>
      </c>
      <c r="AR193" s="144" t="s">
        <v>300</v>
      </c>
      <c r="AT193" s="144" t="s">
        <v>202</v>
      </c>
      <c r="AU193" s="144" t="s">
        <v>83</v>
      </c>
      <c r="AY193" s="16" t="s">
        <v>135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6" t="s">
        <v>81</v>
      </c>
      <c r="BK193" s="145">
        <f>ROUND(I193*H193,2)</f>
        <v>0</v>
      </c>
      <c r="BL193" s="16" t="s">
        <v>219</v>
      </c>
      <c r="BM193" s="144" t="s">
        <v>708</v>
      </c>
    </row>
    <row r="194" spans="2:65" s="12" customFormat="1" ht="11.25">
      <c r="B194" s="146"/>
      <c r="D194" s="147" t="s">
        <v>143</v>
      </c>
      <c r="F194" s="149" t="s">
        <v>709</v>
      </c>
      <c r="H194" s="150">
        <v>13.2</v>
      </c>
      <c r="I194" s="151"/>
      <c r="L194" s="146"/>
      <c r="M194" s="152"/>
      <c r="T194" s="153"/>
      <c r="AT194" s="148" t="s">
        <v>143</v>
      </c>
      <c r="AU194" s="148" t="s">
        <v>83</v>
      </c>
      <c r="AV194" s="12" t="s">
        <v>83</v>
      </c>
      <c r="AW194" s="12" t="s">
        <v>4</v>
      </c>
      <c r="AX194" s="12" t="s">
        <v>81</v>
      </c>
      <c r="AY194" s="148" t="s">
        <v>135</v>
      </c>
    </row>
    <row r="195" spans="2:65" s="1" customFormat="1" ht="24.2" customHeight="1">
      <c r="B195" s="31"/>
      <c r="C195" s="132" t="s">
        <v>240</v>
      </c>
      <c r="D195" s="132" t="s">
        <v>137</v>
      </c>
      <c r="E195" s="133" t="s">
        <v>710</v>
      </c>
      <c r="F195" s="134" t="s">
        <v>711</v>
      </c>
      <c r="G195" s="135" t="s">
        <v>140</v>
      </c>
      <c r="H195" s="136">
        <v>29.748999999999999</v>
      </c>
      <c r="I195" s="137"/>
      <c r="J195" s="138">
        <f>ROUND(I195*H195,2)</f>
        <v>0</v>
      </c>
      <c r="K195" s="139"/>
      <c r="L195" s="31"/>
      <c r="M195" s="140" t="s">
        <v>1</v>
      </c>
      <c r="N195" s="141" t="s">
        <v>38</v>
      </c>
      <c r="P195" s="142">
        <f>O195*H195</f>
        <v>0</v>
      </c>
      <c r="Q195" s="142">
        <v>0</v>
      </c>
      <c r="R195" s="142">
        <f>Q195*H195</f>
        <v>0</v>
      </c>
      <c r="S195" s="142">
        <v>8.3169999999999994E-2</v>
      </c>
      <c r="T195" s="143">
        <f>S195*H195</f>
        <v>2.4742243299999997</v>
      </c>
      <c r="AR195" s="144" t="s">
        <v>219</v>
      </c>
      <c r="AT195" s="144" t="s">
        <v>137</v>
      </c>
      <c r="AU195" s="144" t="s">
        <v>83</v>
      </c>
      <c r="AY195" s="16" t="s">
        <v>135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6" t="s">
        <v>81</v>
      </c>
      <c r="BK195" s="145">
        <f>ROUND(I195*H195,2)</f>
        <v>0</v>
      </c>
      <c r="BL195" s="16" t="s">
        <v>219</v>
      </c>
      <c r="BM195" s="144" t="s">
        <v>712</v>
      </c>
    </row>
    <row r="196" spans="2:65" s="12" customFormat="1" ht="11.25">
      <c r="B196" s="146"/>
      <c r="D196" s="147" t="s">
        <v>143</v>
      </c>
      <c r="E196" s="148" t="s">
        <v>1</v>
      </c>
      <c r="F196" s="149" t="s">
        <v>685</v>
      </c>
      <c r="H196" s="150">
        <v>11.294</v>
      </c>
      <c r="I196" s="151"/>
      <c r="L196" s="146"/>
      <c r="M196" s="152"/>
      <c r="T196" s="153"/>
      <c r="AT196" s="148" t="s">
        <v>143</v>
      </c>
      <c r="AU196" s="148" t="s">
        <v>83</v>
      </c>
      <c r="AV196" s="12" t="s">
        <v>83</v>
      </c>
      <c r="AW196" s="12" t="s">
        <v>30</v>
      </c>
      <c r="AX196" s="12" t="s">
        <v>73</v>
      </c>
      <c r="AY196" s="148" t="s">
        <v>135</v>
      </c>
    </row>
    <row r="197" spans="2:65" s="12" customFormat="1" ht="11.25">
      <c r="B197" s="146"/>
      <c r="D197" s="147" t="s">
        <v>143</v>
      </c>
      <c r="E197" s="148" t="s">
        <v>1</v>
      </c>
      <c r="F197" s="149" t="s">
        <v>686</v>
      </c>
      <c r="H197" s="150">
        <v>18.454999999999998</v>
      </c>
      <c r="I197" s="151"/>
      <c r="L197" s="146"/>
      <c r="M197" s="152"/>
      <c r="T197" s="153"/>
      <c r="AT197" s="148" t="s">
        <v>143</v>
      </c>
      <c r="AU197" s="148" t="s">
        <v>83</v>
      </c>
      <c r="AV197" s="12" t="s">
        <v>83</v>
      </c>
      <c r="AW197" s="12" t="s">
        <v>30</v>
      </c>
      <c r="AX197" s="12" t="s">
        <v>73</v>
      </c>
      <c r="AY197" s="148" t="s">
        <v>135</v>
      </c>
    </row>
    <row r="198" spans="2:65" s="13" customFormat="1" ht="11.25">
      <c r="B198" s="154"/>
      <c r="D198" s="147" t="s">
        <v>143</v>
      </c>
      <c r="E198" s="155" t="s">
        <v>1</v>
      </c>
      <c r="F198" s="156" t="s">
        <v>146</v>
      </c>
      <c r="H198" s="157">
        <v>29.748999999999999</v>
      </c>
      <c r="I198" s="158"/>
      <c r="L198" s="154"/>
      <c r="M198" s="159"/>
      <c r="T198" s="160"/>
      <c r="AT198" s="155" t="s">
        <v>143</v>
      </c>
      <c r="AU198" s="155" t="s">
        <v>83</v>
      </c>
      <c r="AV198" s="13" t="s">
        <v>141</v>
      </c>
      <c r="AW198" s="13" t="s">
        <v>30</v>
      </c>
      <c r="AX198" s="13" t="s">
        <v>81</v>
      </c>
      <c r="AY198" s="155" t="s">
        <v>135</v>
      </c>
    </row>
    <row r="199" spans="2:65" s="1" customFormat="1" ht="24.2" customHeight="1">
      <c r="B199" s="31"/>
      <c r="C199" s="132" t="s">
        <v>7</v>
      </c>
      <c r="D199" s="132" t="s">
        <v>137</v>
      </c>
      <c r="E199" s="133" t="s">
        <v>713</v>
      </c>
      <c r="F199" s="134" t="s">
        <v>714</v>
      </c>
      <c r="G199" s="135" t="s">
        <v>140</v>
      </c>
      <c r="H199" s="136">
        <v>57.749000000000002</v>
      </c>
      <c r="I199" s="137"/>
      <c r="J199" s="138">
        <f>ROUND(I199*H199,2)</f>
        <v>0</v>
      </c>
      <c r="K199" s="139"/>
      <c r="L199" s="31"/>
      <c r="M199" s="140" t="s">
        <v>1</v>
      </c>
      <c r="N199" s="141" t="s">
        <v>38</v>
      </c>
      <c r="P199" s="142">
        <f>O199*H199</f>
        <v>0</v>
      </c>
      <c r="Q199" s="142">
        <v>6.0000000000000001E-3</v>
      </c>
      <c r="R199" s="142">
        <f>Q199*H199</f>
        <v>0.34649400000000002</v>
      </c>
      <c r="S199" s="142">
        <v>0</v>
      </c>
      <c r="T199" s="143">
        <f>S199*H199</f>
        <v>0</v>
      </c>
      <c r="AR199" s="144" t="s">
        <v>219</v>
      </c>
      <c r="AT199" s="144" t="s">
        <v>137</v>
      </c>
      <c r="AU199" s="144" t="s">
        <v>83</v>
      </c>
      <c r="AY199" s="16" t="s">
        <v>135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6" t="s">
        <v>81</v>
      </c>
      <c r="BK199" s="145">
        <f>ROUND(I199*H199,2)</f>
        <v>0</v>
      </c>
      <c r="BL199" s="16" t="s">
        <v>219</v>
      </c>
      <c r="BM199" s="144" t="s">
        <v>715</v>
      </c>
    </row>
    <row r="200" spans="2:65" s="12" customFormat="1" ht="11.25">
      <c r="B200" s="146"/>
      <c r="D200" s="147" t="s">
        <v>143</v>
      </c>
      <c r="E200" s="148" t="s">
        <v>1</v>
      </c>
      <c r="F200" s="149" t="s">
        <v>680</v>
      </c>
      <c r="H200" s="150">
        <v>25.294</v>
      </c>
      <c r="I200" s="151"/>
      <c r="L200" s="146"/>
      <c r="M200" s="152"/>
      <c r="T200" s="153"/>
      <c r="AT200" s="148" t="s">
        <v>143</v>
      </c>
      <c r="AU200" s="148" t="s">
        <v>83</v>
      </c>
      <c r="AV200" s="12" t="s">
        <v>83</v>
      </c>
      <c r="AW200" s="12" t="s">
        <v>30</v>
      </c>
      <c r="AX200" s="12" t="s">
        <v>73</v>
      </c>
      <c r="AY200" s="148" t="s">
        <v>135</v>
      </c>
    </row>
    <row r="201" spans="2:65" s="12" customFormat="1" ht="11.25">
      <c r="B201" s="146"/>
      <c r="D201" s="147" t="s">
        <v>143</v>
      </c>
      <c r="E201" s="148" t="s">
        <v>1</v>
      </c>
      <c r="F201" s="149" t="s">
        <v>681</v>
      </c>
      <c r="H201" s="150">
        <v>32.454999999999998</v>
      </c>
      <c r="I201" s="151"/>
      <c r="L201" s="146"/>
      <c r="M201" s="152"/>
      <c r="T201" s="153"/>
      <c r="AT201" s="148" t="s">
        <v>143</v>
      </c>
      <c r="AU201" s="148" t="s">
        <v>83</v>
      </c>
      <c r="AV201" s="12" t="s">
        <v>83</v>
      </c>
      <c r="AW201" s="12" t="s">
        <v>30</v>
      </c>
      <c r="AX201" s="12" t="s">
        <v>73</v>
      </c>
      <c r="AY201" s="148" t="s">
        <v>135</v>
      </c>
    </row>
    <row r="202" spans="2:65" s="13" customFormat="1" ht="11.25">
      <c r="B202" s="154"/>
      <c r="D202" s="147" t="s">
        <v>143</v>
      </c>
      <c r="E202" s="155" t="s">
        <v>1</v>
      </c>
      <c r="F202" s="156" t="s">
        <v>146</v>
      </c>
      <c r="H202" s="157">
        <v>57.748999999999995</v>
      </c>
      <c r="I202" s="158"/>
      <c r="L202" s="154"/>
      <c r="M202" s="159"/>
      <c r="T202" s="160"/>
      <c r="AT202" s="155" t="s">
        <v>143</v>
      </c>
      <c r="AU202" s="155" t="s">
        <v>83</v>
      </c>
      <c r="AV202" s="13" t="s">
        <v>141</v>
      </c>
      <c r="AW202" s="13" t="s">
        <v>30</v>
      </c>
      <c r="AX202" s="13" t="s">
        <v>81</v>
      </c>
      <c r="AY202" s="155" t="s">
        <v>135</v>
      </c>
    </row>
    <row r="203" spans="2:65" s="1" customFormat="1" ht="16.5" customHeight="1">
      <c r="B203" s="31"/>
      <c r="C203" s="161" t="s">
        <v>248</v>
      </c>
      <c r="D203" s="161" t="s">
        <v>202</v>
      </c>
      <c r="E203" s="162" t="s">
        <v>716</v>
      </c>
      <c r="F203" s="163" t="s">
        <v>717</v>
      </c>
      <c r="G203" s="164" t="s">
        <v>140</v>
      </c>
      <c r="H203" s="165">
        <v>63.524000000000001</v>
      </c>
      <c r="I203" s="166"/>
      <c r="J203" s="167">
        <f>ROUND(I203*H203,2)</f>
        <v>0</v>
      </c>
      <c r="K203" s="168"/>
      <c r="L203" s="169"/>
      <c r="M203" s="170" t="s">
        <v>1</v>
      </c>
      <c r="N203" s="171" t="s">
        <v>38</v>
      </c>
      <c r="P203" s="142">
        <f>O203*H203</f>
        <v>0</v>
      </c>
      <c r="Q203" s="142">
        <v>2.1999999999999999E-2</v>
      </c>
      <c r="R203" s="142">
        <f>Q203*H203</f>
        <v>1.3975279999999999</v>
      </c>
      <c r="S203" s="142">
        <v>0</v>
      </c>
      <c r="T203" s="143">
        <f>S203*H203</f>
        <v>0</v>
      </c>
      <c r="AR203" s="144" t="s">
        <v>300</v>
      </c>
      <c r="AT203" s="144" t="s">
        <v>202</v>
      </c>
      <c r="AU203" s="144" t="s">
        <v>83</v>
      </c>
      <c r="AY203" s="16" t="s">
        <v>135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6" t="s">
        <v>81</v>
      </c>
      <c r="BK203" s="145">
        <f>ROUND(I203*H203,2)</f>
        <v>0</v>
      </c>
      <c r="BL203" s="16" t="s">
        <v>219</v>
      </c>
      <c r="BM203" s="144" t="s">
        <v>718</v>
      </c>
    </row>
    <row r="204" spans="2:65" s="12" customFormat="1" ht="11.25">
      <c r="B204" s="146"/>
      <c r="D204" s="147" t="s">
        <v>143</v>
      </c>
      <c r="F204" s="149" t="s">
        <v>719</v>
      </c>
      <c r="H204" s="150">
        <v>63.524000000000001</v>
      </c>
      <c r="I204" s="151"/>
      <c r="L204" s="146"/>
      <c r="M204" s="152"/>
      <c r="T204" s="153"/>
      <c r="AT204" s="148" t="s">
        <v>143</v>
      </c>
      <c r="AU204" s="148" t="s">
        <v>83</v>
      </c>
      <c r="AV204" s="12" t="s">
        <v>83</v>
      </c>
      <c r="AW204" s="12" t="s">
        <v>4</v>
      </c>
      <c r="AX204" s="12" t="s">
        <v>81</v>
      </c>
      <c r="AY204" s="148" t="s">
        <v>135</v>
      </c>
    </row>
    <row r="205" spans="2:65" s="1" customFormat="1" ht="24.2" customHeight="1">
      <c r="B205" s="31"/>
      <c r="C205" s="132" t="s">
        <v>253</v>
      </c>
      <c r="D205" s="132" t="s">
        <v>137</v>
      </c>
      <c r="E205" s="133" t="s">
        <v>720</v>
      </c>
      <c r="F205" s="134" t="s">
        <v>721</v>
      </c>
      <c r="G205" s="135" t="s">
        <v>440</v>
      </c>
      <c r="H205" s="178"/>
      <c r="I205" s="137"/>
      <c r="J205" s="138">
        <f>ROUND(I205*H205,2)</f>
        <v>0</v>
      </c>
      <c r="K205" s="139"/>
      <c r="L205" s="31"/>
      <c r="M205" s="140" t="s">
        <v>1</v>
      </c>
      <c r="N205" s="141" t="s">
        <v>38</v>
      </c>
      <c r="P205" s="142">
        <f>O205*H205</f>
        <v>0</v>
      </c>
      <c r="Q205" s="142">
        <v>0</v>
      </c>
      <c r="R205" s="142">
        <f>Q205*H205</f>
        <v>0</v>
      </c>
      <c r="S205" s="142">
        <v>0</v>
      </c>
      <c r="T205" s="143">
        <f>S205*H205</f>
        <v>0</v>
      </c>
      <c r="AR205" s="144" t="s">
        <v>219</v>
      </c>
      <c r="AT205" s="144" t="s">
        <v>137</v>
      </c>
      <c r="AU205" s="144" t="s">
        <v>83</v>
      </c>
      <c r="AY205" s="16" t="s">
        <v>135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6" t="s">
        <v>81</v>
      </c>
      <c r="BK205" s="145">
        <f>ROUND(I205*H205,2)</f>
        <v>0</v>
      </c>
      <c r="BL205" s="16" t="s">
        <v>219</v>
      </c>
      <c r="BM205" s="144" t="s">
        <v>722</v>
      </c>
    </row>
    <row r="206" spans="2:65" s="1" customFormat="1" ht="24.2" customHeight="1">
      <c r="B206" s="31"/>
      <c r="C206" s="132" t="s">
        <v>259</v>
      </c>
      <c r="D206" s="132" t="s">
        <v>137</v>
      </c>
      <c r="E206" s="133" t="s">
        <v>723</v>
      </c>
      <c r="F206" s="134" t="s">
        <v>724</v>
      </c>
      <c r="G206" s="135" t="s">
        <v>440</v>
      </c>
      <c r="H206" s="178"/>
      <c r="I206" s="137"/>
      <c r="J206" s="138">
        <f>ROUND(I206*H206,2)</f>
        <v>0</v>
      </c>
      <c r="K206" s="139"/>
      <c r="L206" s="31"/>
      <c r="M206" s="140" t="s">
        <v>1</v>
      </c>
      <c r="N206" s="141" t="s">
        <v>38</v>
      </c>
      <c r="P206" s="142">
        <f>O206*H206</f>
        <v>0</v>
      </c>
      <c r="Q206" s="142">
        <v>0</v>
      </c>
      <c r="R206" s="142">
        <f>Q206*H206</f>
        <v>0</v>
      </c>
      <c r="S206" s="142">
        <v>0</v>
      </c>
      <c r="T206" s="143">
        <f>S206*H206</f>
        <v>0</v>
      </c>
      <c r="AR206" s="144" t="s">
        <v>219</v>
      </c>
      <c r="AT206" s="144" t="s">
        <v>137</v>
      </c>
      <c r="AU206" s="144" t="s">
        <v>83</v>
      </c>
      <c r="AY206" s="16" t="s">
        <v>135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6" t="s">
        <v>81</v>
      </c>
      <c r="BK206" s="145">
        <f>ROUND(I206*H206,2)</f>
        <v>0</v>
      </c>
      <c r="BL206" s="16" t="s">
        <v>219</v>
      </c>
      <c r="BM206" s="144" t="s">
        <v>725</v>
      </c>
    </row>
    <row r="207" spans="2:65" s="11" customFormat="1" ht="22.9" customHeight="1">
      <c r="B207" s="120"/>
      <c r="D207" s="121" t="s">
        <v>72</v>
      </c>
      <c r="E207" s="130" t="s">
        <v>726</v>
      </c>
      <c r="F207" s="130" t="s">
        <v>727</v>
      </c>
      <c r="I207" s="123"/>
      <c r="J207" s="131">
        <f>BK207</f>
        <v>0</v>
      </c>
      <c r="L207" s="120"/>
      <c r="M207" s="125"/>
      <c r="P207" s="126">
        <f>SUM(P208:P211)</f>
        <v>0</v>
      </c>
      <c r="R207" s="126">
        <f>SUM(R208:R211)</f>
        <v>0</v>
      </c>
      <c r="T207" s="127">
        <f>SUM(T208:T211)</f>
        <v>8.4000000000000005E-2</v>
      </c>
      <c r="AR207" s="121" t="s">
        <v>83</v>
      </c>
      <c r="AT207" s="128" t="s">
        <v>72</v>
      </c>
      <c r="AU207" s="128" t="s">
        <v>81</v>
      </c>
      <c r="AY207" s="121" t="s">
        <v>135</v>
      </c>
      <c r="BK207" s="129">
        <f>SUM(BK208:BK211)</f>
        <v>0</v>
      </c>
    </row>
    <row r="208" spans="2:65" s="1" customFormat="1" ht="24.2" customHeight="1">
      <c r="B208" s="31"/>
      <c r="C208" s="132" t="s">
        <v>264</v>
      </c>
      <c r="D208" s="132" t="s">
        <v>137</v>
      </c>
      <c r="E208" s="133" t="s">
        <v>728</v>
      </c>
      <c r="F208" s="134" t="s">
        <v>729</v>
      </c>
      <c r="G208" s="135" t="s">
        <v>222</v>
      </c>
      <c r="H208" s="136">
        <v>28</v>
      </c>
      <c r="I208" s="137"/>
      <c r="J208" s="138">
        <f>ROUND(I208*H208,2)</f>
        <v>0</v>
      </c>
      <c r="K208" s="139"/>
      <c r="L208" s="31"/>
      <c r="M208" s="140" t="s">
        <v>1</v>
      </c>
      <c r="N208" s="141" t="s">
        <v>38</v>
      </c>
      <c r="P208" s="142">
        <f>O208*H208</f>
        <v>0</v>
      </c>
      <c r="Q208" s="142">
        <v>0</v>
      </c>
      <c r="R208" s="142">
        <f>Q208*H208</f>
        <v>0</v>
      </c>
      <c r="S208" s="142">
        <v>3.0000000000000001E-3</v>
      </c>
      <c r="T208" s="143">
        <f>S208*H208</f>
        <v>8.4000000000000005E-2</v>
      </c>
      <c r="AR208" s="144" t="s">
        <v>219</v>
      </c>
      <c r="AT208" s="144" t="s">
        <v>137</v>
      </c>
      <c r="AU208" s="144" t="s">
        <v>83</v>
      </c>
      <c r="AY208" s="16" t="s">
        <v>135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6" t="s">
        <v>81</v>
      </c>
      <c r="BK208" s="145">
        <f>ROUND(I208*H208,2)</f>
        <v>0</v>
      </c>
      <c r="BL208" s="16" t="s">
        <v>219</v>
      </c>
      <c r="BM208" s="144" t="s">
        <v>730</v>
      </c>
    </row>
    <row r="209" spans="2:65" s="12" customFormat="1" ht="11.25">
      <c r="B209" s="146"/>
      <c r="D209" s="147" t="s">
        <v>143</v>
      </c>
      <c r="E209" s="148" t="s">
        <v>1</v>
      </c>
      <c r="F209" s="149" t="s">
        <v>690</v>
      </c>
      <c r="H209" s="150">
        <v>14</v>
      </c>
      <c r="I209" s="151"/>
      <c r="L209" s="146"/>
      <c r="M209" s="152"/>
      <c r="T209" s="153"/>
      <c r="AT209" s="148" t="s">
        <v>143</v>
      </c>
      <c r="AU209" s="148" t="s">
        <v>83</v>
      </c>
      <c r="AV209" s="12" t="s">
        <v>83</v>
      </c>
      <c r="AW209" s="12" t="s">
        <v>30</v>
      </c>
      <c r="AX209" s="12" t="s">
        <v>73</v>
      </c>
      <c r="AY209" s="148" t="s">
        <v>135</v>
      </c>
    </row>
    <row r="210" spans="2:65" s="12" customFormat="1" ht="11.25">
      <c r="B210" s="146"/>
      <c r="D210" s="147" t="s">
        <v>143</v>
      </c>
      <c r="E210" s="148" t="s">
        <v>1</v>
      </c>
      <c r="F210" s="149" t="s">
        <v>691</v>
      </c>
      <c r="H210" s="150">
        <v>14</v>
      </c>
      <c r="I210" s="151"/>
      <c r="L210" s="146"/>
      <c r="M210" s="152"/>
      <c r="T210" s="153"/>
      <c r="AT210" s="148" t="s">
        <v>143</v>
      </c>
      <c r="AU210" s="148" t="s">
        <v>83</v>
      </c>
      <c r="AV210" s="12" t="s">
        <v>83</v>
      </c>
      <c r="AW210" s="12" t="s">
        <v>30</v>
      </c>
      <c r="AX210" s="12" t="s">
        <v>73</v>
      </c>
      <c r="AY210" s="148" t="s">
        <v>135</v>
      </c>
    </row>
    <row r="211" spans="2:65" s="13" customFormat="1" ht="11.25">
      <c r="B211" s="154"/>
      <c r="D211" s="147" t="s">
        <v>143</v>
      </c>
      <c r="E211" s="155" t="s">
        <v>1</v>
      </c>
      <c r="F211" s="156" t="s">
        <v>146</v>
      </c>
      <c r="H211" s="157">
        <v>28</v>
      </c>
      <c r="I211" s="158"/>
      <c r="L211" s="154"/>
      <c r="M211" s="159"/>
      <c r="T211" s="160"/>
      <c r="AT211" s="155" t="s">
        <v>143</v>
      </c>
      <c r="AU211" s="155" t="s">
        <v>83</v>
      </c>
      <c r="AV211" s="13" t="s">
        <v>141</v>
      </c>
      <c r="AW211" s="13" t="s">
        <v>30</v>
      </c>
      <c r="AX211" s="13" t="s">
        <v>81</v>
      </c>
      <c r="AY211" s="155" t="s">
        <v>135</v>
      </c>
    </row>
    <row r="212" spans="2:65" s="11" customFormat="1" ht="22.9" customHeight="1">
      <c r="B212" s="120"/>
      <c r="D212" s="121" t="s">
        <v>72</v>
      </c>
      <c r="E212" s="130" t="s">
        <v>731</v>
      </c>
      <c r="F212" s="130" t="s">
        <v>732</v>
      </c>
      <c r="I212" s="123"/>
      <c r="J212" s="131">
        <f>BK212</f>
        <v>0</v>
      </c>
      <c r="L212" s="120"/>
      <c r="M212" s="125"/>
      <c r="P212" s="126">
        <f>SUM(P213:P221)</f>
        <v>0</v>
      </c>
      <c r="R212" s="126">
        <f>SUM(R213:R221)</f>
        <v>5.6105000000000002E-2</v>
      </c>
      <c r="T212" s="127">
        <f>SUM(T213:T221)</f>
        <v>1.6831499999999999E-2</v>
      </c>
      <c r="AR212" s="121" t="s">
        <v>83</v>
      </c>
      <c r="AT212" s="128" t="s">
        <v>72</v>
      </c>
      <c r="AU212" s="128" t="s">
        <v>81</v>
      </c>
      <c r="AY212" s="121" t="s">
        <v>135</v>
      </c>
      <c r="BK212" s="129">
        <f>SUM(BK213:BK221)</f>
        <v>0</v>
      </c>
    </row>
    <row r="213" spans="2:65" s="1" customFormat="1" ht="24.2" customHeight="1">
      <c r="B213" s="31"/>
      <c r="C213" s="132" t="s">
        <v>270</v>
      </c>
      <c r="D213" s="132" t="s">
        <v>137</v>
      </c>
      <c r="E213" s="133" t="s">
        <v>733</v>
      </c>
      <c r="F213" s="134" t="s">
        <v>734</v>
      </c>
      <c r="G213" s="135" t="s">
        <v>140</v>
      </c>
      <c r="H213" s="136">
        <v>112.21</v>
      </c>
      <c r="I213" s="137"/>
      <c r="J213" s="138">
        <f>ROUND(I213*H213,2)</f>
        <v>0</v>
      </c>
      <c r="K213" s="139"/>
      <c r="L213" s="31"/>
      <c r="M213" s="140" t="s">
        <v>1</v>
      </c>
      <c r="N213" s="141" t="s">
        <v>38</v>
      </c>
      <c r="P213" s="142">
        <f>O213*H213</f>
        <v>0</v>
      </c>
      <c r="Q213" s="142">
        <v>0</v>
      </c>
      <c r="R213" s="142">
        <f>Q213*H213</f>
        <v>0</v>
      </c>
      <c r="S213" s="142">
        <v>1.4999999999999999E-4</v>
      </c>
      <c r="T213" s="143">
        <f>S213*H213</f>
        <v>1.6831499999999999E-2</v>
      </c>
      <c r="AR213" s="144" t="s">
        <v>219</v>
      </c>
      <c r="AT213" s="144" t="s">
        <v>137</v>
      </c>
      <c r="AU213" s="144" t="s">
        <v>83</v>
      </c>
      <c r="AY213" s="16" t="s">
        <v>135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6" t="s">
        <v>81</v>
      </c>
      <c r="BK213" s="145">
        <f>ROUND(I213*H213,2)</f>
        <v>0</v>
      </c>
      <c r="BL213" s="16" t="s">
        <v>219</v>
      </c>
      <c r="BM213" s="144" t="s">
        <v>735</v>
      </c>
    </row>
    <row r="214" spans="2:65" s="12" customFormat="1" ht="11.25">
      <c r="B214" s="146"/>
      <c r="D214" s="147" t="s">
        <v>143</v>
      </c>
      <c r="E214" s="148" t="s">
        <v>1</v>
      </c>
      <c r="F214" s="149" t="s">
        <v>736</v>
      </c>
      <c r="H214" s="150">
        <v>49.82</v>
      </c>
      <c r="I214" s="151"/>
      <c r="L214" s="146"/>
      <c r="M214" s="152"/>
      <c r="T214" s="153"/>
      <c r="AT214" s="148" t="s">
        <v>143</v>
      </c>
      <c r="AU214" s="148" t="s">
        <v>83</v>
      </c>
      <c r="AV214" s="12" t="s">
        <v>83</v>
      </c>
      <c r="AW214" s="12" t="s">
        <v>30</v>
      </c>
      <c r="AX214" s="12" t="s">
        <v>73</v>
      </c>
      <c r="AY214" s="148" t="s">
        <v>135</v>
      </c>
    </row>
    <row r="215" spans="2:65" s="12" customFormat="1" ht="11.25">
      <c r="B215" s="146"/>
      <c r="D215" s="147" t="s">
        <v>143</v>
      </c>
      <c r="E215" s="148" t="s">
        <v>1</v>
      </c>
      <c r="F215" s="149" t="s">
        <v>737</v>
      </c>
      <c r="H215" s="150">
        <v>62.39</v>
      </c>
      <c r="I215" s="151"/>
      <c r="L215" s="146"/>
      <c r="M215" s="152"/>
      <c r="T215" s="153"/>
      <c r="AT215" s="148" t="s">
        <v>143</v>
      </c>
      <c r="AU215" s="148" t="s">
        <v>83</v>
      </c>
      <c r="AV215" s="12" t="s">
        <v>83</v>
      </c>
      <c r="AW215" s="12" t="s">
        <v>30</v>
      </c>
      <c r="AX215" s="12" t="s">
        <v>73</v>
      </c>
      <c r="AY215" s="148" t="s">
        <v>135</v>
      </c>
    </row>
    <row r="216" spans="2:65" s="13" customFormat="1" ht="11.25">
      <c r="B216" s="154"/>
      <c r="D216" s="147" t="s">
        <v>143</v>
      </c>
      <c r="E216" s="155" t="s">
        <v>1</v>
      </c>
      <c r="F216" s="156" t="s">
        <v>146</v>
      </c>
      <c r="H216" s="157">
        <v>112.21000000000001</v>
      </c>
      <c r="I216" s="158"/>
      <c r="L216" s="154"/>
      <c r="M216" s="159"/>
      <c r="T216" s="160"/>
      <c r="AT216" s="155" t="s">
        <v>143</v>
      </c>
      <c r="AU216" s="155" t="s">
        <v>83</v>
      </c>
      <c r="AV216" s="13" t="s">
        <v>141</v>
      </c>
      <c r="AW216" s="13" t="s">
        <v>30</v>
      </c>
      <c r="AX216" s="13" t="s">
        <v>81</v>
      </c>
      <c r="AY216" s="155" t="s">
        <v>135</v>
      </c>
    </row>
    <row r="217" spans="2:65" s="1" customFormat="1" ht="24.2" customHeight="1">
      <c r="B217" s="31"/>
      <c r="C217" s="132" t="s">
        <v>275</v>
      </c>
      <c r="D217" s="132" t="s">
        <v>137</v>
      </c>
      <c r="E217" s="133" t="s">
        <v>738</v>
      </c>
      <c r="F217" s="134" t="s">
        <v>739</v>
      </c>
      <c r="G217" s="135" t="s">
        <v>140</v>
      </c>
      <c r="H217" s="136">
        <v>112.21</v>
      </c>
      <c r="I217" s="137"/>
      <c r="J217" s="138">
        <f>ROUND(I217*H217,2)</f>
        <v>0</v>
      </c>
      <c r="K217" s="139"/>
      <c r="L217" s="31"/>
      <c r="M217" s="140" t="s">
        <v>1</v>
      </c>
      <c r="N217" s="141" t="s">
        <v>38</v>
      </c>
      <c r="P217" s="142">
        <f>O217*H217</f>
        <v>0</v>
      </c>
      <c r="Q217" s="142">
        <v>2.1000000000000001E-4</v>
      </c>
      <c r="R217" s="142">
        <f>Q217*H217</f>
        <v>2.3564100000000001E-2</v>
      </c>
      <c r="S217" s="142">
        <v>0</v>
      </c>
      <c r="T217" s="143">
        <f>S217*H217</f>
        <v>0</v>
      </c>
      <c r="AR217" s="144" t="s">
        <v>219</v>
      </c>
      <c r="AT217" s="144" t="s">
        <v>137</v>
      </c>
      <c r="AU217" s="144" t="s">
        <v>83</v>
      </c>
      <c r="AY217" s="16" t="s">
        <v>135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6" t="s">
        <v>81</v>
      </c>
      <c r="BK217" s="145">
        <f>ROUND(I217*H217,2)</f>
        <v>0</v>
      </c>
      <c r="BL217" s="16" t="s">
        <v>219</v>
      </c>
      <c r="BM217" s="144" t="s">
        <v>740</v>
      </c>
    </row>
    <row r="218" spans="2:65" s="1" customFormat="1" ht="16.5" customHeight="1">
      <c r="B218" s="31"/>
      <c r="C218" s="132" t="s">
        <v>279</v>
      </c>
      <c r="D218" s="132" t="s">
        <v>137</v>
      </c>
      <c r="E218" s="133" t="s">
        <v>741</v>
      </c>
      <c r="F218" s="134" t="s">
        <v>742</v>
      </c>
      <c r="G218" s="135" t="s">
        <v>140</v>
      </c>
      <c r="H218" s="136">
        <v>112.21</v>
      </c>
      <c r="I218" s="137"/>
      <c r="J218" s="138">
        <f>ROUND(I218*H218,2)</f>
        <v>0</v>
      </c>
      <c r="K218" s="139"/>
      <c r="L218" s="31"/>
      <c r="M218" s="140" t="s">
        <v>1</v>
      </c>
      <c r="N218" s="141" t="s">
        <v>38</v>
      </c>
      <c r="P218" s="142">
        <f>O218*H218</f>
        <v>0</v>
      </c>
      <c r="Q218" s="142">
        <v>2.9E-4</v>
      </c>
      <c r="R218" s="142">
        <f>Q218*H218</f>
        <v>3.2540899999999998E-2</v>
      </c>
      <c r="S218" s="142">
        <v>0</v>
      </c>
      <c r="T218" s="143">
        <f>S218*H218</f>
        <v>0</v>
      </c>
      <c r="AR218" s="144" t="s">
        <v>219</v>
      </c>
      <c r="AT218" s="144" t="s">
        <v>137</v>
      </c>
      <c r="AU218" s="144" t="s">
        <v>83</v>
      </c>
      <c r="AY218" s="16" t="s">
        <v>135</v>
      </c>
      <c r="BE218" s="145">
        <f>IF(N218="základní",J218,0)</f>
        <v>0</v>
      </c>
      <c r="BF218" s="145">
        <f>IF(N218="snížená",J218,0)</f>
        <v>0</v>
      </c>
      <c r="BG218" s="145">
        <f>IF(N218="zákl. přenesená",J218,0)</f>
        <v>0</v>
      </c>
      <c r="BH218" s="145">
        <f>IF(N218="sníž. přenesená",J218,0)</f>
        <v>0</v>
      </c>
      <c r="BI218" s="145">
        <f>IF(N218="nulová",J218,0)</f>
        <v>0</v>
      </c>
      <c r="BJ218" s="16" t="s">
        <v>81</v>
      </c>
      <c r="BK218" s="145">
        <f>ROUND(I218*H218,2)</f>
        <v>0</v>
      </c>
      <c r="BL218" s="16" t="s">
        <v>219</v>
      </c>
      <c r="BM218" s="144" t="s">
        <v>743</v>
      </c>
    </row>
    <row r="219" spans="2:65" s="12" customFormat="1" ht="11.25">
      <c r="B219" s="146"/>
      <c r="D219" s="147" t="s">
        <v>143</v>
      </c>
      <c r="E219" s="148" t="s">
        <v>1</v>
      </c>
      <c r="F219" s="149" t="s">
        <v>736</v>
      </c>
      <c r="H219" s="150">
        <v>49.82</v>
      </c>
      <c r="I219" s="151"/>
      <c r="L219" s="146"/>
      <c r="M219" s="152"/>
      <c r="T219" s="153"/>
      <c r="AT219" s="148" t="s">
        <v>143</v>
      </c>
      <c r="AU219" s="148" t="s">
        <v>83</v>
      </c>
      <c r="AV219" s="12" t="s">
        <v>83</v>
      </c>
      <c r="AW219" s="12" t="s">
        <v>30</v>
      </c>
      <c r="AX219" s="12" t="s">
        <v>73</v>
      </c>
      <c r="AY219" s="148" t="s">
        <v>135</v>
      </c>
    </row>
    <row r="220" spans="2:65" s="12" customFormat="1" ht="11.25">
      <c r="B220" s="146"/>
      <c r="D220" s="147" t="s">
        <v>143</v>
      </c>
      <c r="E220" s="148" t="s">
        <v>1</v>
      </c>
      <c r="F220" s="149" t="s">
        <v>737</v>
      </c>
      <c r="H220" s="150">
        <v>62.39</v>
      </c>
      <c r="I220" s="151"/>
      <c r="L220" s="146"/>
      <c r="M220" s="152"/>
      <c r="T220" s="153"/>
      <c r="AT220" s="148" t="s">
        <v>143</v>
      </c>
      <c r="AU220" s="148" t="s">
        <v>83</v>
      </c>
      <c r="AV220" s="12" t="s">
        <v>83</v>
      </c>
      <c r="AW220" s="12" t="s">
        <v>30</v>
      </c>
      <c r="AX220" s="12" t="s">
        <v>73</v>
      </c>
      <c r="AY220" s="148" t="s">
        <v>135</v>
      </c>
    </row>
    <row r="221" spans="2:65" s="13" customFormat="1" ht="11.25">
      <c r="B221" s="154"/>
      <c r="D221" s="147" t="s">
        <v>143</v>
      </c>
      <c r="E221" s="155" t="s">
        <v>1</v>
      </c>
      <c r="F221" s="156" t="s">
        <v>146</v>
      </c>
      <c r="H221" s="157">
        <v>112.21000000000001</v>
      </c>
      <c r="I221" s="158"/>
      <c r="L221" s="154"/>
      <c r="M221" s="184"/>
      <c r="N221" s="185"/>
      <c r="O221" s="185"/>
      <c r="P221" s="185"/>
      <c r="Q221" s="185"/>
      <c r="R221" s="185"/>
      <c r="S221" s="185"/>
      <c r="T221" s="186"/>
      <c r="AT221" s="155" t="s">
        <v>143</v>
      </c>
      <c r="AU221" s="155" t="s">
        <v>83</v>
      </c>
      <c r="AV221" s="13" t="s">
        <v>141</v>
      </c>
      <c r="AW221" s="13" t="s">
        <v>30</v>
      </c>
      <c r="AX221" s="13" t="s">
        <v>81</v>
      </c>
      <c r="AY221" s="155" t="s">
        <v>135</v>
      </c>
    </row>
    <row r="222" spans="2:65" s="1" customFormat="1" ht="6.95" customHeight="1">
      <c r="B222" s="43"/>
      <c r="C222" s="44"/>
      <c r="D222" s="44"/>
      <c r="E222" s="44"/>
      <c r="F222" s="44"/>
      <c r="G222" s="44"/>
      <c r="H222" s="44"/>
      <c r="I222" s="44"/>
      <c r="J222" s="44"/>
      <c r="K222" s="44"/>
      <c r="L222" s="31"/>
    </row>
  </sheetData>
  <sheetProtection algorithmName="SHA-512" hashValue="GbUNKNX3AendAeEu4A9LoYknefEzQb0Vb64xsY++n4aiQ8AO4jMUO42wS5R6BXUOCnFkiyzPeQKW8BekjVDrRA==" saltValue="rXPyFLav2lfo2JSt0c4twiOYPzpEEsKvuoUDtPHcmHYYIE4Y2JveE1xBxBY9EntOLCPwGlWVLDFa5n1zk+aqmg==" spinCount="100000" sheet="1" objects="1" scenarios="1" formatColumns="0" formatRows="0" autoFilter="0"/>
  <autoFilter ref="C124:K221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8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89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5" customHeight="1">
      <c r="B4" s="19"/>
      <c r="D4" s="20" t="s">
        <v>93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5" t="str">
        <f>'Rekapitulace stavby'!K6</f>
        <v>Přístavba výtahu k objektu úřadu městské části Praha 20, č.p. 647, Jívanská 10, k.ú. Horní Počernice, p.č. 1572/3,1573</v>
      </c>
      <c r="F7" s="226"/>
      <c r="G7" s="226"/>
      <c r="H7" s="226"/>
      <c r="L7" s="19"/>
    </row>
    <row r="8" spans="2:46" s="1" customFormat="1" ht="12" customHeight="1">
      <c r="B8" s="31"/>
      <c r="D8" s="26" t="s">
        <v>94</v>
      </c>
      <c r="L8" s="31"/>
    </row>
    <row r="9" spans="2:46" s="1" customFormat="1" ht="16.5" customHeight="1">
      <c r="B9" s="31"/>
      <c r="E9" s="187" t="s">
        <v>744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11. 7. 2025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ROUND(J125,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ROUND((SUM(BE125:BE185)),  2)</f>
        <v>0</v>
      </c>
      <c r="I33" s="91">
        <v>0.21</v>
      </c>
      <c r="J33" s="90">
        <f>ROUND(((SUM(BE125:BE185))*I33),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ROUND((SUM(BF125:BF185)),  2)</f>
        <v>0</v>
      </c>
      <c r="I34" s="91">
        <v>0.12</v>
      </c>
      <c r="J34" s="90">
        <f>ROUND(((SUM(BF125:BF185))*I34),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ROUND((SUM(BG125:BG185)),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ROUND((SUM(BH125:BH185)),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ROUND((SUM(BI125:BI185)),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5" t="str">
        <f>E7</f>
        <v>Přístavba výtahu k objektu úřadu městské části Praha 20, č.p. 647, Jívanská 10, k.ú. Horní Počernice, p.č. 1572/3,1573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94</v>
      </c>
      <c r="L86" s="31"/>
    </row>
    <row r="87" spans="2:47" s="1" customFormat="1" ht="16.5" customHeight="1">
      <c r="B87" s="31"/>
      <c r="E87" s="187" t="str">
        <f>E9</f>
        <v>101 - SO 101 Elektroinstalace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11. 7. 2025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97</v>
      </c>
      <c r="D94" s="92"/>
      <c r="E94" s="92"/>
      <c r="F94" s="92"/>
      <c r="G94" s="92"/>
      <c r="H94" s="92"/>
      <c r="I94" s="92"/>
      <c r="J94" s="101" t="s">
        <v>98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99</v>
      </c>
      <c r="J96" s="65">
        <f>J125</f>
        <v>0</v>
      </c>
      <c r="L96" s="31"/>
      <c r="AU96" s="16" t="s">
        <v>100</v>
      </c>
    </row>
    <row r="97" spans="2:12" s="8" customFormat="1" ht="24.95" customHeight="1">
      <c r="B97" s="103"/>
      <c r="D97" s="104" t="s">
        <v>745</v>
      </c>
      <c r="E97" s="105"/>
      <c r="F97" s="105"/>
      <c r="G97" s="105"/>
      <c r="H97" s="105"/>
      <c r="I97" s="105"/>
      <c r="J97" s="106">
        <f>J126</f>
        <v>0</v>
      </c>
      <c r="L97" s="103"/>
    </row>
    <row r="98" spans="2:12" s="8" customFormat="1" ht="24.95" customHeight="1">
      <c r="B98" s="103"/>
      <c r="D98" s="104" t="s">
        <v>746</v>
      </c>
      <c r="E98" s="105"/>
      <c r="F98" s="105"/>
      <c r="G98" s="105"/>
      <c r="H98" s="105"/>
      <c r="I98" s="105"/>
      <c r="J98" s="106">
        <f>J131</f>
        <v>0</v>
      </c>
      <c r="L98" s="103"/>
    </row>
    <row r="99" spans="2:12" s="8" customFormat="1" ht="24.95" customHeight="1">
      <c r="B99" s="103"/>
      <c r="D99" s="104" t="s">
        <v>747</v>
      </c>
      <c r="E99" s="105"/>
      <c r="F99" s="105"/>
      <c r="G99" s="105"/>
      <c r="H99" s="105"/>
      <c r="I99" s="105"/>
      <c r="J99" s="106">
        <f>J136</f>
        <v>0</v>
      </c>
      <c r="L99" s="103"/>
    </row>
    <row r="100" spans="2:12" s="8" customFormat="1" ht="24.95" customHeight="1">
      <c r="B100" s="103"/>
      <c r="D100" s="104" t="s">
        <v>748</v>
      </c>
      <c r="E100" s="105"/>
      <c r="F100" s="105"/>
      <c r="G100" s="105"/>
      <c r="H100" s="105"/>
      <c r="I100" s="105"/>
      <c r="J100" s="106">
        <f>J143</f>
        <v>0</v>
      </c>
      <c r="L100" s="103"/>
    </row>
    <row r="101" spans="2:12" s="8" customFormat="1" ht="24.95" customHeight="1">
      <c r="B101" s="103"/>
      <c r="D101" s="104" t="s">
        <v>749</v>
      </c>
      <c r="E101" s="105"/>
      <c r="F101" s="105"/>
      <c r="G101" s="105"/>
      <c r="H101" s="105"/>
      <c r="I101" s="105"/>
      <c r="J101" s="106">
        <f>J157</f>
        <v>0</v>
      </c>
      <c r="L101" s="103"/>
    </row>
    <row r="102" spans="2:12" s="8" customFormat="1" ht="24.95" customHeight="1">
      <c r="B102" s="103"/>
      <c r="D102" s="104" t="s">
        <v>750</v>
      </c>
      <c r="E102" s="105"/>
      <c r="F102" s="105"/>
      <c r="G102" s="105"/>
      <c r="H102" s="105"/>
      <c r="I102" s="105"/>
      <c r="J102" s="106">
        <f>J162</f>
        <v>0</v>
      </c>
      <c r="L102" s="103"/>
    </row>
    <row r="103" spans="2:12" s="8" customFormat="1" ht="24.95" customHeight="1">
      <c r="B103" s="103"/>
      <c r="D103" s="104" t="s">
        <v>751</v>
      </c>
      <c r="E103" s="105"/>
      <c r="F103" s="105"/>
      <c r="G103" s="105"/>
      <c r="H103" s="105"/>
      <c r="I103" s="105"/>
      <c r="J103" s="106">
        <f>J167</f>
        <v>0</v>
      </c>
      <c r="L103" s="103"/>
    </row>
    <row r="104" spans="2:12" s="8" customFormat="1" ht="24.95" customHeight="1">
      <c r="B104" s="103"/>
      <c r="D104" s="104" t="s">
        <v>752</v>
      </c>
      <c r="E104" s="105"/>
      <c r="F104" s="105"/>
      <c r="G104" s="105"/>
      <c r="H104" s="105"/>
      <c r="I104" s="105"/>
      <c r="J104" s="106">
        <f>J173</f>
        <v>0</v>
      </c>
      <c r="L104" s="103"/>
    </row>
    <row r="105" spans="2:12" s="8" customFormat="1" ht="24.95" customHeight="1">
      <c r="B105" s="103"/>
      <c r="D105" s="104" t="s">
        <v>753</v>
      </c>
      <c r="E105" s="105"/>
      <c r="F105" s="105"/>
      <c r="G105" s="105"/>
      <c r="H105" s="105"/>
      <c r="I105" s="105"/>
      <c r="J105" s="106">
        <f>J182</f>
        <v>0</v>
      </c>
      <c r="L105" s="103"/>
    </row>
    <row r="106" spans="2:12" s="1" customFormat="1" ht="21.75" customHeight="1">
      <c r="B106" s="31"/>
      <c r="L106" s="31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12" s="1" customFormat="1" ht="24.95" customHeight="1">
      <c r="B112" s="31"/>
      <c r="C112" s="20" t="s">
        <v>120</v>
      </c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16</v>
      </c>
      <c r="L114" s="31"/>
    </row>
    <row r="115" spans="2:65" s="1" customFormat="1" ht="26.25" customHeight="1">
      <c r="B115" s="31"/>
      <c r="E115" s="225" t="str">
        <f>E7</f>
        <v>Přístavba výtahu k objektu úřadu městské části Praha 20, č.p. 647, Jívanská 10, k.ú. Horní Počernice, p.č. 1572/3,1573</v>
      </c>
      <c r="F115" s="226"/>
      <c r="G115" s="226"/>
      <c r="H115" s="226"/>
      <c r="L115" s="31"/>
    </row>
    <row r="116" spans="2:65" s="1" customFormat="1" ht="12" customHeight="1">
      <c r="B116" s="31"/>
      <c r="C116" s="26" t="s">
        <v>94</v>
      </c>
      <c r="L116" s="31"/>
    </row>
    <row r="117" spans="2:65" s="1" customFormat="1" ht="16.5" customHeight="1">
      <c r="B117" s="31"/>
      <c r="E117" s="187" t="str">
        <f>E9</f>
        <v>101 - SO 101 Elektroinstalace</v>
      </c>
      <c r="F117" s="227"/>
      <c r="G117" s="227"/>
      <c r="H117" s="227"/>
      <c r="L117" s="31"/>
    </row>
    <row r="118" spans="2:65" s="1" customFormat="1" ht="6.95" customHeight="1">
      <c r="B118" s="31"/>
      <c r="L118" s="31"/>
    </row>
    <row r="119" spans="2:65" s="1" customFormat="1" ht="12" customHeight="1">
      <c r="B119" s="31"/>
      <c r="C119" s="26" t="s">
        <v>20</v>
      </c>
      <c r="F119" s="24" t="str">
        <f>F12</f>
        <v xml:space="preserve"> </v>
      </c>
      <c r="I119" s="26" t="s">
        <v>22</v>
      </c>
      <c r="J119" s="51" t="str">
        <f>IF(J12="","",J12)</f>
        <v>11. 7. 2025</v>
      </c>
      <c r="L119" s="31"/>
    </row>
    <row r="120" spans="2:65" s="1" customFormat="1" ht="6.95" customHeight="1">
      <c r="B120" s="31"/>
      <c r="L120" s="31"/>
    </row>
    <row r="121" spans="2:65" s="1" customFormat="1" ht="15.2" customHeight="1">
      <c r="B121" s="31"/>
      <c r="C121" s="26" t="s">
        <v>24</v>
      </c>
      <c r="F121" s="24" t="str">
        <f>E15</f>
        <v xml:space="preserve"> </v>
      </c>
      <c r="I121" s="26" t="s">
        <v>29</v>
      </c>
      <c r="J121" s="29" t="str">
        <f>E21</f>
        <v xml:space="preserve"> </v>
      </c>
      <c r="L121" s="31"/>
    </row>
    <row r="122" spans="2:65" s="1" customFormat="1" ht="15.2" customHeight="1">
      <c r="B122" s="31"/>
      <c r="C122" s="26" t="s">
        <v>27</v>
      </c>
      <c r="F122" s="24" t="str">
        <f>IF(E18="","",E18)</f>
        <v>Vyplň údaj</v>
      </c>
      <c r="I122" s="26" t="s">
        <v>31</v>
      </c>
      <c r="J122" s="29" t="str">
        <f>E24</f>
        <v xml:space="preserve"> 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1"/>
      <c r="C124" s="112" t="s">
        <v>121</v>
      </c>
      <c r="D124" s="113" t="s">
        <v>58</v>
      </c>
      <c r="E124" s="113" t="s">
        <v>54</v>
      </c>
      <c r="F124" s="113" t="s">
        <v>55</v>
      </c>
      <c r="G124" s="113" t="s">
        <v>122</v>
      </c>
      <c r="H124" s="113" t="s">
        <v>123</v>
      </c>
      <c r="I124" s="113" t="s">
        <v>124</v>
      </c>
      <c r="J124" s="114" t="s">
        <v>98</v>
      </c>
      <c r="K124" s="115" t="s">
        <v>125</v>
      </c>
      <c r="L124" s="111"/>
      <c r="M124" s="58" t="s">
        <v>1</v>
      </c>
      <c r="N124" s="59" t="s">
        <v>37</v>
      </c>
      <c r="O124" s="59" t="s">
        <v>126</v>
      </c>
      <c r="P124" s="59" t="s">
        <v>127</v>
      </c>
      <c r="Q124" s="59" t="s">
        <v>128</v>
      </c>
      <c r="R124" s="59" t="s">
        <v>129</v>
      </c>
      <c r="S124" s="59" t="s">
        <v>130</v>
      </c>
      <c r="T124" s="60" t="s">
        <v>131</v>
      </c>
    </row>
    <row r="125" spans="2:65" s="1" customFormat="1" ht="22.9" customHeight="1">
      <c r="B125" s="31"/>
      <c r="C125" s="63" t="s">
        <v>132</v>
      </c>
      <c r="J125" s="116">
        <f>BK125</f>
        <v>0</v>
      </c>
      <c r="L125" s="31"/>
      <c r="M125" s="61"/>
      <c r="N125" s="52"/>
      <c r="O125" s="52"/>
      <c r="P125" s="117">
        <f>P126+P131+P136+P143+P157+P162+P167+P173+P182</f>
        <v>0</v>
      </c>
      <c r="Q125" s="52"/>
      <c r="R125" s="117">
        <f>R126+R131+R136+R143+R157+R162+R167+R173+R182</f>
        <v>0</v>
      </c>
      <c r="S125" s="52"/>
      <c r="T125" s="118">
        <f>T126+T131+T136+T143+T157+T162+T167+T173+T182</f>
        <v>0</v>
      </c>
      <c r="AT125" s="16" t="s">
        <v>72</v>
      </c>
      <c r="AU125" s="16" t="s">
        <v>100</v>
      </c>
      <c r="BK125" s="119">
        <f>BK126+BK131+BK136+BK143+BK157+BK162+BK167+BK173+BK182</f>
        <v>0</v>
      </c>
    </row>
    <row r="126" spans="2:65" s="11" customFormat="1" ht="25.9" customHeight="1">
      <c r="B126" s="120"/>
      <c r="D126" s="121" t="s">
        <v>72</v>
      </c>
      <c r="E126" s="122" t="s">
        <v>754</v>
      </c>
      <c r="F126" s="122" t="s">
        <v>755</v>
      </c>
      <c r="I126" s="123"/>
      <c r="J126" s="124">
        <f>BK126</f>
        <v>0</v>
      </c>
      <c r="L126" s="120"/>
      <c r="M126" s="125"/>
      <c r="P126" s="126">
        <f>SUM(P127:P130)</f>
        <v>0</v>
      </c>
      <c r="R126" s="126">
        <f>SUM(R127:R130)</f>
        <v>0</v>
      </c>
      <c r="T126" s="127">
        <f>SUM(T127:T130)</f>
        <v>0</v>
      </c>
      <c r="AR126" s="121" t="s">
        <v>81</v>
      </c>
      <c r="AT126" s="128" t="s">
        <v>72</v>
      </c>
      <c r="AU126" s="128" t="s">
        <v>73</v>
      </c>
      <c r="AY126" s="121" t="s">
        <v>135</v>
      </c>
      <c r="BK126" s="129">
        <f>SUM(BK127:BK130)</f>
        <v>0</v>
      </c>
    </row>
    <row r="127" spans="2:65" s="1" customFormat="1" ht="16.5" customHeight="1">
      <c r="B127" s="31"/>
      <c r="C127" s="132" t="s">
        <v>81</v>
      </c>
      <c r="D127" s="132" t="s">
        <v>137</v>
      </c>
      <c r="E127" s="133" t="s">
        <v>756</v>
      </c>
      <c r="F127" s="134" t="s">
        <v>757</v>
      </c>
      <c r="G127" s="135" t="s">
        <v>758</v>
      </c>
      <c r="H127" s="136">
        <v>1</v>
      </c>
      <c r="I127" s="137"/>
      <c r="J127" s="138">
        <f>ROUND(I127*H127,2)</f>
        <v>0</v>
      </c>
      <c r="K127" s="139"/>
      <c r="L127" s="31"/>
      <c r="M127" s="140" t="s">
        <v>1</v>
      </c>
      <c r="N127" s="141" t="s">
        <v>38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141</v>
      </c>
      <c r="AT127" s="144" t="s">
        <v>137</v>
      </c>
      <c r="AU127" s="144" t="s">
        <v>81</v>
      </c>
      <c r="AY127" s="16" t="s">
        <v>135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6" t="s">
        <v>81</v>
      </c>
      <c r="BK127" s="145">
        <f>ROUND(I127*H127,2)</f>
        <v>0</v>
      </c>
      <c r="BL127" s="16" t="s">
        <v>141</v>
      </c>
      <c r="BM127" s="144" t="s">
        <v>83</v>
      </c>
    </row>
    <row r="128" spans="2:65" s="1" customFormat="1" ht="16.5" customHeight="1">
      <c r="B128" s="31"/>
      <c r="C128" s="132" t="s">
        <v>83</v>
      </c>
      <c r="D128" s="132" t="s">
        <v>137</v>
      </c>
      <c r="E128" s="133" t="s">
        <v>759</v>
      </c>
      <c r="F128" s="134" t="s">
        <v>760</v>
      </c>
      <c r="G128" s="135" t="s">
        <v>222</v>
      </c>
      <c r="H128" s="136">
        <v>40</v>
      </c>
      <c r="I128" s="137"/>
      <c r="J128" s="138">
        <f>ROUND(I128*H128,2)</f>
        <v>0</v>
      </c>
      <c r="K128" s="139"/>
      <c r="L128" s="31"/>
      <c r="M128" s="140" t="s">
        <v>1</v>
      </c>
      <c r="N128" s="141" t="s">
        <v>38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141</v>
      </c>
      <c r="AT128" s="144" t="s">
        <v>137</v>
      </c>
      <c r="AU128" s="144" t="s">
        <v>81</v>
      </c>
      <c r="AY128" s="16" t="s">
        <v>135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6" t="s">
        <v>81</v>
      </c>
      <c r="BK128" s="145">
        <f>ROUND(I128*H128,2)</f>
        <v>0</v>
      </c>
      <c r="BL128" s="16" t="s">
        <v>141</v>
      </c>
      <c r="BM128" s="144" t="s">
        <v>141</v>
      </c>
    </row>
    <row r="129" spans="2:65" s="1" customFormat="1" ht="16.5" customHeight="1">
      <c r="B129" s="31"/>
      <c r="C129" s="132" t="s">
        <v>152</v>
      </c>
      <c r="D129" s="132" t="s">
        <v>137</v>
      </c>
      <c r="E129" s="133" t="s">
        <v>761</v>
      </c>
      <c r="F129" s="134" t="s">
        <v>762</v>
      </c>
      <c r="G129" s="135" t="s">
        <v>222</v>
      </c>
      <c r="H129" s="136">
        <v>20</v>
      </c>
      <c r="I129" s="137"/>
      <c r="J129" s="138">
        <f>ROUND(I129*H129,2)</f>
        <v>0</v>
      </c>
      <c r="K129" s="139"/>
      <c r="L129" s="31"/>
      <c r="M129" s="140" t="s">
        <v>1</v>
      </c>
      <c r="N129" s="141" t="s">
        <v>38</v>
      </c>
      <c r="P129" s="142">
        <f>O129*H129</f>
        <v>0</v>
      </c>
      <c r="Q129" s="142">
        <v>0</v>
      </c>
      <c r="R129" s="142">
        <f>Q129*H129</f>
        <v>0</v>
      </c>
      <c r="S129" s="142">
        <v>0</v>
      </c>
      <c r="T129" s="143">
        <f>S129*H129</f>
        <v>0</v>
      </c>
      <c r="AR129" s="144" t="s">
        <v>141</v>
      </c>
      <c r="AT129" s="144" t="s">
        <v>137</v>
      </c>
      <c r="AU129" s="144" t="s">
        <v>81</v>
      </c>
      <c r="AY129" s="16" t="s">
        <v>135</v>
      </c>
      <c r="BE129" s="145">
        <f>IF(N129="základní",J129,0)</f>
        <v>0</v>
      </c>
      <c r="BF129" s="145">
        <f>IF(N129="snížená",J129,0)</f>
        <v>0</v>
      </c>
      <c r="BG129" s="145">
        <f>IF(N129="zákl. přenesená",J129,0)</f>
        <v>0</v>
      </c>
      <c r="BH129" s="145">
        <f>IF(N129="sníž. přenesená",J129,0)</f>
        <v>0</v>
      </c>
      <c r="BI129" s="145">
        <f>IF(N129="nulová",J129,0)</f>
        <v>0</v>
      </c>
      <c r="BJ129" s="16" t="s">
        <v>81</v>
      </c>
      <c r="BK129" s="145">
        <f>ROUND(I129*H129,2)</f>
        <v>0</v>
      </c>
      <c r="BL129" s="16" t="s">
        <v>141</v>
      </c>
      <c r="BM129" s="144" t="s">
        <v>167</v>
      </c>
    </row>
    <row r="130" spans="2:65" s="1" customFormat="1" ht="16.5" customHeight="1">
      <c r="B130" s="31"/>
      <c r="C130" s="132" t="s">
        <v>141</v>
      </c>
      <c r="D130" s="132" t="s">
        <v>137</v>
      </c>
      <c r="E130" s="133" t="s">
        <v>763</v>
      </c>
      <c r="F130" s="134" t="s">
        <v>764</v>
      </c>
      <c r="G130" s="135" t="s">
        <v>765</v>
      </c>
      <c r="H130" s="136">
        <v>1</v>
      </c>
      <c r="I130" s="137"/>
      <c r="J130" s="138">
        <f>ROUND(I130*H130,2)</f>
        <v>0</v>
      </c>
      <c r="K130" s="139"/>
      <c r="L130" s="31"/>
      <c r="M130" s="140" t="s">
        <v>1</v>
      </c>
      <c r="N130" s="141" t="s">
        <v>38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141</v>
      </c>
      <c r="AT130" s="144" t="s">
        <v>137</v>
      </c>
      <c r="AU130" s="144" t="s">
        <v>81</v>
      </c>
      <c r="AY130" s="16" t="s">
        <v>135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6" t="s">
        <v>81</v>
      </c>
      <c r="BK130" s="145">
        <f>ROUND(I130*H130,2)</f>
        <v>0</v>
      </c>
      <c r="BL130" s="16" t="s">
        <v>141</v>
      </c>
      <c r="BM130" s="144" t="s">
        <v>179</v>
      </c>
    </row>
    <row r="131" spans="2:65" s="11" customFormat="1" ht="25.9" customHeight="1">
      <c r="B131" s="120"/>
      <c r="D131" s="121" t="s">
        <v>72</v>
      </c>
      <c r="E131" s="122" t="s">
        <v>766</v>
      </c>
      <c r="F131" s="122" t="s">
        <v>767</v>
      </c>
      <c r="I131" s="123"/>
      <c r="J131" s="124">
        <f>BK131</f>
        <v>0</v>
      </c>
      <c r="L131" s="120"/>
      <c r="M131" s="125"/>
      <c r="P131" s="126">
        <f>SUM(P132:P135)</f>
        <v>0</v>
      </c>
      <c r="R131" s="126">
        <f>SUM(R132:R135)</f>
        <v>0</v>
      </c>
      <c r="T131" s="127">
        <f>SUM(T132:T135)</f>
        <v>0</v>
      </c>
      <c r="AR131" s="121" t="s">
        <v>81</v>
      </c>
      <c r="AT131" s="128" t="s">
        <v>72</v>
      </c>
      <c r="AU131" s="128" t="s">
        <v>73</v>
      </c>
      <c r="AY131" s="121" t="s">
        <v>135</v>
      </c>
      <c r="BK131" s="129">
        <f>SUM(BK132:BK135)</f>
        <v>0</v>
      </c>
    </row>
    <row r="132" spans="2:65" s="1" customFormat="1" ht="16.5" customHeight="1">
      <c r="B132" s="31"/>
      <c r="C132" s="132" t="s">
        <v>162</v>
      </c>
      <c r="D132" s="132" t="s">
        <v>137</v>
      </c>
      <c r="E132" s="133" t="s">
        <v>768</v>
      </c>
      <c r="F132" s="134" t="s">
        <v>769</v>
      </c>
      <c r="G132" s="135" t="s">
        <v>758</v>
      </c>
      <c r="H132" s="136">
        <v>1</v>
      </c>
      <c r="I132" s="137"/>
      <c r="J132" s="138">
        <f>ROUND(I132*H132,2)</f>
        <v>0</v>
      </c>
      <c r="K132" s="139"/>
      <c r="L132" s="31"/>
      <c r="M132" s="140" t="s">
        <v>1</v>
      </c>
      <c r="N132" s="141" t="s">
        <v>38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141</v>
      </c>
      <c r="AT132" s="144" t="s">
        <v>137</v>
      </c>
      <c r="AU132" s="144" t="s">
        <v>81</v>
      </c>
      <c r="AY132" s="16" t="s">
        <v>135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6" t="s">
        <v>81</v>
      </c>
      <c r="BK132" s="145">
        <f>ROUND(I132*H132,2)</f>
        <v>0</v>
      </c>
      <c r="BL132" s="16" t="s">
        <v>141</v>
      </c>
      <c r="BM132" s="144" t="s">
        <v>189</v>
      </c>
    </row>
    <row r="133" spans="2:65" s="1" customFormat="1" ht="16.5" customHeight="1">
      <c r="B133" s="31"/>
      <c r="C133" s="132" t="s">
        <v>167</v>
      </c>
      <c r="D133" s="132" t="s">
        <v>137</v>
      </c>
      <c r="E133" s="133" t="s">
        <v>770</v>
      </c>
      <c r="F133" s="134" t="s">
        <v>771</v>
      </c>
      <c r="G133" s="135" t="s">
        <v>222</v>
      </c>
      <c r="H133" s="136">
        <v>50</v>
      </c>
      <c r="I133" s="137"/>
      <c r="J133" s="138">
        <f>ROUND(I133*H133,2)</f>
        <v>0</v>
      </c>
      <c r="K133" s="139"/>
      <c r="L133" s="31"/>
      <c r="M133" s="140" t="s">
        <v>1</v>
      </c>
      <c r="N133" s="141" t="s">
        <v>38</v>
      </c>
      <c r="P133" s="142">
        <f>O133*H133</f>
        <v>0</v>
      </c>
      <c r="Q133" s="142">
        <v>0</v>
      </c>
      <c r="R133" s="142">
        <f>Q133*H133</f>
        <v>0</v>
      </c>
      <c r="S133" s="142">
        <v>0</v>
      </c>
      <c r="T133" s="143">
        <f>S133*H133</f>
        <v>0</v>
      </c>
      <c r="AR133" s="144" t="s">
        <v>141</v>
      </c>
      <c r="AT133" s="144" t="s">
        <v>137</v>
      </c>
      <c r="AU133" s="144" t="s">
        <v>81</v>
      </c>
      <c r="AY133" s="16" t="s">
        <v>135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6" t="s">
        <v>81</v>
      </c>
      <c r="BK133" s="145">
        <f>ROUND(I133*H133,2)</f>
        <v>0</v>
      </c>
      <c r="BL133" s="16" t="s">
        <v>141</v>
      </c>
      <c r="BM133" s="144" t="s">
        <v>8</v>
      </c>
    </row>
    <row r="134" spans="2:65" s="1" customFormat="1" ht="16.5" customHeight="1">
      <c r="B134" s="31"/>
      <c r="C134" s="132" t="s">
        <v>173</v>
      </c>
      <c r="D134" s="132" t="s">
        <v>137</v>
      </c>
      <c r="E134" s="133" t="s">
        <v>772</v>
      </c>
      <c r="F134" s="134" t="s">
        <v>773</v>
      </c>
      <c r="G134" s="135" t="s">
        <v>222</v>
      </c>
      <c r="H134" s="136">
        <v>35</v>
      </c>
      <c r="I134" s="137"/>
      <c r="J134" s="138">
        <f>ROUND(I134*H134,2)</f>
        <v>0</v>
      </c>
      <c r="K134" s="139"/>
      <c r="L134" s="31"/>
      <c r="M134" s="140" t="s">
        <v>1</v>
      </c>
      <c r="N134" s="141" t="s">
        <v>38</v>
      </c>
      <c r="P134" s="142">
        <f>O134*H134</f>
        <v>0</v>
      </c>
      <c r="Q134" s="142">
        <v>0</v>
      </c>
      <c r="R134" s="142">
        <f>Q134*H134</f>
        <v>0</v>
      </c>
      <c r="S134" s="142">
        <v>0</v>
      </c>
      <c r="T134" s="143">
        <f>S134*H134</f>
        <v>0</v>
      </c>
      <c r="AR134" s="144" t="s">
        <v>141</v>
      </c>
      <c r="AT134" s="144" t="s">
        <v>137</v>
      </c>
      <c r="AU134" s="144" t="s">
        <v>81</v>
      </c>
      <c r="AY134" s="16" t="s">
        <v>135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6" t="s">
        <v>81</v>
      </c>
      <c r="BK134" s="145">
        <f>ROUND(I134*H134,2)</f>
        <v>0</v>
      </c>
      <c r="BL134" s="16" t="s">
        <v>141</v>
      </c>
      <c r="BM134" s="144" t="s">
        <v>208</v>
      </c>
    </row>
    <row r="135" spans="2:65" s="1" customFormat="1" ht="16.5" customHeight="1">
      <c r="B135" s="31"/>
      <c r="C135" s="132" t="s">
        <v>179</v>
      </c>
      <c r="D135" s="132" t="s">
        <v>137</v>
      </c>
      <c r="E135" s="133" t="s">
        <v>774</v>
      </c>
      <c r="F135" s="134" t="s">
        <v>775</v>
      </c>
      <c r="G135" s="135" t="s">
        <v>758</v>
      </c>
      <c r="H135" s="136">
        <v>4</v>
      </c>
      <c r="I135" s="137"/>
      <c r="J135" s="138">
        <f>ROUND(I135*H135,2)</f>
        <v>0</v>
      </c>
      <c r="K135" s="139"/>
      <c r="L135" s="31"/>
      <c r="M135" s="140" t="s">
        <v>1</v>
      </c>
      <c r="N135" s="141" t="s">
        <v>38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141</v>
      </c>
      <c r="AT135" s="144" t="s">
        <v>137</v>
      </c>
      <c r="AU135" s="144" t="s">
        <v>81</v>
      </c>
      <c r="AY135" s="16" t="s">
        <v>135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6" t="s">
        <v>81</v>
      </c>
      <c r="BK135" s="145">
        <f>ROUND(I135*H135,2)</f>
        <v>0</v>
      </c>
      <c r="BL135" s="16" t="s">
        <v>141</v>
      </c>
      <c r="BM135" s="144" t="s">
        <v>219</v>
      </c>
    </row>
    <row r="136" spans="2:65" s="11" customFormat="1" ht="25.9" customHeight="1">
      <c r="B136" s="120"/>
      <c r="D136" s="121" t="s">
        <v>72</v>
      </c>
      <c r="E136" s="122" t="s">
        <v>776</v>
      </c>
      <c r="F136" s="122" t="s">
        <v>777</v>
      </c>
      <c r="I136" s="123"/>
      <c r="J136" s="124">
        <f>BK136</f>
        <v>0</v>
      </c>
      <c r="L136" s="120"/>
      <c r="M136" s="125"/>
      <c r="P136" s="126">
        <f>SUM(P137:P142)</f>
        <v>0</v>
      </c>
      <c r="R136" s="126">
        <f>SUM(R137:R142)</f>
        <v>0</v>
      </c>
      <c r="T136" s="127">
        <f>SUM(T137:T142)</f>
        <v>0</v>
      </c>
      <c r="AR136" s="121" t="s">
        <v>81</v>
      </c>
      <c r="AT136" s="128" t="s">
        <v>72</v>
      </c>
      <c r="AU136" s="128" t="s">
        <v>73</v>
      </c>
      <c r="AY136" s="121" t="s">
        <v>135</v>
      </c>
      <c r="BK136" s="129">
        <f>SUM(BK137:BK142)</f>
        <v>0</v>
      </c>
    </row>
    <row r="137" spans="2:65" s="1" customFormat="1" ht="24.2" customHeight="1">
      <c r="B137" s="31"/>
      <c r="C137" s="132" t="s">
        <v>183</v>
      </c>
      <c r="D137" s="132" t="s">
        <v>137</v>
      </c>
      <c r="E137" s="133" t="s">
        <v>778</v>
      </c>
      <c r="F137" s="134" t="s">
        <v>779</v>
      </c>
      <c r="G137" s="135" t="s">
        <v>758</v>
      </c>
      <c r="H137" s="136">
        <v>4</v>
      </c>
      <c r="I137" s="137"/>
      <c r="J137" s="138">
        <f t="shared" ref="J137:J142" si="0">ROUND(I137*H137,2)</f>
        <v>0</v>
      </c>
      <c r="K137" s="139"/>
      <c r="L137" s="31"/>
      <c r="M137" s="140" t="s">
        <v>1</v>
      </c>
      <c r="N137" s="141" t="s">
        <v>38</v>
      </c>
      <c r="P137" s="142">
        <f t="shared" ref="P137:P142" si="1">O137*H137</f>
        <v>0</v>
      </c>
      <c r="Q137" s="142">
        <v>0</v>
      </c>
      <c r="R137" s="142">
        <f t="shared" ref="R137:R142" si="2">Q137*H137</f>
        <v>0</v>
      </c>
      <c r="S137" s="142">
        <v>0</v>
      </c>
      <c r="T137" s="143">
        <f t="shared" ref="T137:T142" si="3">S137*H137</f>
        <v>0</v>
      </c>
      <c r="AR137" s="144" t="s">
        <v>141</v>
      </c>
      <c r="AT137" s="144" t="s">
        <v>137</v>
      </c>
      <c r="AU137" s="144" t="s">
        <v>81</v>
      </c>
      <c r="AY137" s="16" t="s">
        <v>135</v>
      </c>
      <c r="BE137" s="145">
        <f t="shared" ref="BE137:BE142" si="4">IF(N137="základní",J137,0)</f>
        <v>0</v>
      </c>
      <c r="BF137" s="145">
        <f t="shared" ref="BF137:BF142" si="5">IF(N137="snížená",J137,0)</f>
        <v>0</v>
      </c>
      <c r="BG137" s="145">
        <f t="shared" ref="BG137:BG142" si="6">IF(N137="zákl. přenesená",J137,0)</f>
        <v>0</v>
      </c>
      <c r="BH137" s="145">
        <f t="shared" ref="BH137:BH142" si="7">IF(N137="sníž. přenesená",J137,0)</f>
        <v>0</v>
      </c>
      <c r="BI137" s="145">
        <f t="shared" ref="BI137:BI142" si="8">IF(N137="nulová",J137,0)</f>
        <v>0</v>
      </c>
      <c r="BJ137" s="16" t="s">
        <v>81</v>
      </c>
      <c r="BK137" s="145">
        <f t="shared" ref="BK137:BK142" si="9">ROUND(I137*H137,2)</f>
        <v>0</v>
      </c>
      <c r="BL137" s="16" t="s">
        <v>141</v>
      </c>
      <c r="BM137" s="144" t="s">
        <v>230</v>
      </c>
    </row>
    <row r="138" spans="2:65" s="1" customFormat="1" ht="16.5" customHeight="1">
      <c r="B138" s="31"/>
      <c r="C138" s="132" t="s">
        <v>189</v>
      </c>
      <c r="D138" s="132" t="s">
        <v>137</v>
      </c>
      <c r="E138" s="133" t="s">
        <v>780</v>
      </c>
      <c r="F138" s="134" t="s">
        <v>781</v>
      </c>
      <c r="G138" s="135" t="s">
        <v>758</v>
      </c>
      <c r="H138" s="136">
        <v>4</v>
      </c>
      <c r="I138" s="137"/>
      <c r="J138" s="138">
        <f t="shared" si="0"/>
        <v>0</v>
      </c>
      <c r="K138" s="139"/>
      <c r="L138" s="31"/>
      <c r="M138" s="140" t="s">
        <v>1</v>
      </c>
      <c r="N138" s="141" t="s">
        <v>38</v>
      </c>
      <c r="P138" s="142">
        <f t="shared" si="1"/>
        <v>0</v>
      </c>
      <c r="Q138" s="142">
        <v>0</v>
      </c>
      <c r="R138" s="142">
        <f t="shared" si="2"/>
        <v>0</v>
      </c>
      <c r="S138" s="142">
        <v>0</v>
      </c>
      <c r="T138" s="143">
        <f t="shared" si="3"/>
        <v>0</v>
      </c>
      <c r="AR138" s="144" t="s">
        <v>141</v>
      </c>
      <c r="AT138" s="144" t="s">
        <v>137</v>
      </c>
      <c r="AU138" s="144" t="s">
        <v>81</v>
      </c>
      <c r="AY138" s="16" t="s">
        <v>135</v>
      </c>
      <c r="BE138" s="145">
        <f t="shared" si="4"/>
        <v>0</v>
      </c>
      <c r="BF138" s="145">
        <f t="shared" si="5"/>
        <v>0</v>
      </c>
      <c r="BG138" s="145">
        <f t="shared" si="6"/>
        <v>0</v>
      </c>
      <c r="BH138" s="145">
        <f t="shared" si="7"/>
        <v>0</v>
      </c>
      <c r="BI138" s="145">
        <f t="shared" si="8"/>
        <v>0</v>
      </c>
      <c r="BJ138" s="16" t="s">
        <v>81</v>
      </c>
      <c r="BK138" s="145">
        <f t="shared" si="9"/>
        <v>0</v>
      </c>
      <c r="BL138" s="16" t="s">
        <v>141</v>
      </c>
      <c r="BM138" s="144" t="s">
        <v>240</v>
      </c>
    </row>
    <row r="139" spans="2:65" s="1" customFormat="1" ht="16.5" customHeight="1">
      <c r="B139" s="31"/>
      <c r="C139" s="132" t="s">
        <v>194</v>
      </c>
      <c r="D139" s="132" t="s">
        <v>137</v>
      </c>
      <c r="E139" s="133" t="s">
        <v>782</v>
      </c>
      <c r="F139" s="134" t="s">
        <v>783</v>
      </c>
      <c r="G139" s="135" t="s">
        <v>758</v>
      </c>
      <c r="H139" s="136">
        <v>4</v>
      </c>
      <c r="I139" s="137"/>
      <c r="J139" s="138">
        <f t="shared" si="0"/>
        <v>0</v>
      </c>
      <c r="K139" s="139"/>
      <c r="L139" s="31"/>
      <c r="M139" s="140" t="s">
        <v>1</v>
      </c>
      <c r="N139" s="141" t="s">
        <v>38</v>
      </c>
      <c r="P139" s="142">
        <f t="shared" si="1"/>
        <v>0</v>
      </c>
      <c r="Q139" s="142">
        <v>0</v>
      </c>
      <c r="R139" s="142">
        <f t="shared" si="2"/>
        <v>0</v>
      </c>
      <c r="S139" s="142">
        <v>0</v>
      </c>
      <c r="T139" s="143">
        <f t="shared" si="3"/>
        <v>0</v>
      </c>
      <c r="AR139" s="144" t="s">
        <v>141</v>
      </c>
      <c r="AT139" s="144" t="s">
        <v>137</v>
      </c>
      <c r="AU139" s="144" t="s">
        <v>81</v>
      </c>
      <c r="AY139" s="16" t="s">
        <v>135</v>
      </c>
      <c r="BE139" s="145">
        <f t="shared" si="4"/>
        <v>0</v>
      </c>
      <c r="BF139" s="145">
        <f t="shared" si="5"/>
        <v>0</v>
      </c>
      <c r="BG139" s="145">
        <f t="shared" si="6"/>
        <v>0</v>
      </c>
      <c r="BH139" s="145">
        <f t="shared" si="7"/>
        <v>0</v>
      </c>
      <c r="BI139" s="145">
        <f t="shared" si="8"/>
        <v>0</v>
      </c>
      <c r="BJ139" s="16" t="s">
        <v>81</v>
      </c>
      <c r="BK139" s="145">
        <f t="shared" si="9"/>
        <v>0</v>
      </c>
      <c r="BL139" s="16" t="s">
        <v>141</v>
      </c>
      <c r="BM139" s="144" t="s">
        <v>248</v>
      </c>
    </row>
    <row r="140" spans="2:65" s="1" customFormat="1" ht="16.5" customHeight="1">
      <c r="B140" s="31"/>
      <c r="C140" s="132" t="s">
        <v>8</v>
      </c>
      <c r="D140" s="132" t="s">
        <v>137</v>
      </c>
      <c r="E140" s="133" t="s">
        <v>784</v>
      </c>
      <c r="F140" s="134" t="s">
        <v>785</v>
      </c>
      <c r="G140" s="135" t="s">
        <v>758</v>
      </c>
      <c r="H140" s="136">
        <v>20</v>
      </c>
      <c r="I140" s="137"/>
      <c r="J140" s="138">
        <f t="shared" si="0"/>
        <v>0</v>
      </c>
      <c r="K140" s="139"/>
      <c r="L140" s="31"/>
      <c r="M140" s="140" t="s">
        <v>1</v>
      </c>
      <c r="N140" s="141" t="s">
        <v>38</v>
      </c>
      <c r="P140" s="142">
        <f t="shared" si="1"/>
        <v>0</v>
      </c>
      <c r="Q140" s="142">
        <v>0</v>
      </c>
      <c r="R140" s="142">
        <f t="shared" si="2"/>
        <v>0</v>
      </c>
      <c r="S140" s="142">
        <v>0</v>
      </c>
      <c r="T140" s="143">
        <f t="shared" si="3"/>
        <v>0</v>
      </c>
      <c r="AR140" s="144" t="s">
        <v>141</v>
      </c>
      <c r="AT140" s="144" t="s">
        <v>137</v>
      </c>
      <c r="AU140" s="144" t="s">
        <v>81</v>
      </c>
      <c r="AY140" s="16" t="s">
        <v>135</v>
      </c>
      <c r="BE140" s="145">
        <f t="shared" si="4"/>
        <v>0</v>
      </c>
      <c r="BF140" s="145">
        <f t="shared" si="5"/>
        <v>0</v>
      </c>
      <c r="BG140" s="145">
        <f t="shared" si="6"/>
        <v>0</v>
      </c>
      <c r="BH140" s="145">
        <f t="shared" si="7"/>
        <v>0</v>
      </c>
      <c r="BI140" s="145">
        <f t="shared" si="8"/>
        <v>0</v>
      </c>
      <c r="BJ140" s="16" t="s">
        <v>81</v>
      </c>
      <c r="BK140" s="145">
        <f t="shared" si="9"/>
        <v>0</v>
      </c>
      <c r="BL140" s="16" t="s">
        <v>141</v>
      </c>
      <c r="BM140" s="144" t="s">
        <v>259</v>
      </c>
    </row>
    <row r="141" spans="2:65" s="1" customFormat="1" ht="16.5" customHeight="1">
      <c r="B141" s="31"/>
      <c r="C141" s="132" t="s">
        <v>201</v>
      </c>
      <c r="D141" s="132" t="s">
        <v>137</v>
      </c>
      <c r="E141" s="133" t="s">
        <v>786</v>
      </c>
      <c r="F141" s="134" t="s">
        <v>787</v>
      </c>
      <c r="G141" s="135" t="s">
        <v>222</v>
      </c>
      <c r="H141" s="136">
        <v>40</v>
      </c>
      <c r="I141" s="137"/>
      <c r="J141" s="138">
        <f t="shared" si="0"/>
        <v>0</v>
      </c>
      <c r="K141" s="139"/>
      <c r="L141" s="31"/>
      <c r="M141" s="140" t="s">
        <v>1</v>
      </c>
      <c r="N141" s="141" t="s">
        <v>38</v>
      </c>
      <c r="P141" s="142">
        <f t="shared" si="1"/>
        <v>0</v>
      </c>
      <c r="Q141" s="142">
        <v>0</v>
      </c>
      <c r="R141" s="142">
        <f t="shared" si="2"/>
        <v>0</v>
      </c>
      <c r="S141" s="142">
        <v>0</v>
      </c>
      <c r="T141" s="143">
        <f t="shared" si="3"/>
        <v>0</v>
      </c>
      <c r="AR141" s="144" t="s">
        <v>141</v>
      </c>
      <c r="AT141" s="144" t="s">
        <v>137</v>
      </c>
      <c r="AU141" s="144" t="s">
        <v>81</v>
      </c>
      <c r="AY141" s="16" t="s">
        <v>135</v>
      </c>
      <c r="BE141" s="145">
        <f t="shared" si="4"/>
        <v>0</v>
      </c>
      <c r="BF141" s="145">
        <f t="shared" si="5"/>
        <v>0</v>
      </c>
      <c r="BG141" s="145">
        <f t="shared" si="6"/>
        <v>0</v>
      </c>
      <c r="BH141" s="145">
        <f t="shared" si="7"/>
        <v>0</v>
      </c>
      <c r="BI141" s="145">
        <f t="shared" si="8"/>
        <v>0</v>
      </c>
      <c r="BJ141" s="16" t="s">
        <v>81</v>
      </c>
      <c r="BK141" s="145">
        <f t="shared" si="9"/>
        <v>0</v>
      </c>
      <c r="BL141" s="16" t="s">
        <v>141</v>
      </c>
      <c r="BM141" s="144" t="s">
        <v>270</v>
      </c>
    </row>
    <row r="142" spans="2:65" s="1" customFormat="1" ht="16.5" customHeight="1">
      <c r="B142" s="31"/>
      <c r="C142" s="132" t="s">
        <v>208</v>
      </c>
      <c r="D142" s="132" t="s">
        <v>137</v>
      </c>
      <c r="E142" s="133" t="s">
        <v>788</v>
      </c>
      <c r="F142" s="134" t="s">
        <v>789</v>
      </c>
      <c r="G142" s="135" t="s">
        <v>222</v>
      </c>
      <c r="H142" s="136">
        <v>8</v>
      </c>
      <c r="I142" s="137"/>
      <c r="J142" s="138">
        <f t="shared" si="0"/>
        <v>0</v>
      </c>
      <c r="K142" s="139"/>
      <c r="L142" s="31"/>
      <c r="M142" s="140" t="s">
        <v>1</v>
      </c>
      <c r="N142" s="141" t="s">
        <v>38</v>
      </c>
      <c r="P142" s="142">
        <f t="shared" si="1"/>
        <v>0</v>
      </c>
      <c r="Q142" s="142">
        <v>0</v>
      </c>
      <c r="R142" s="142">
        <f t="shared" si="2"/>
        <v>0</v>
      </c>
      <c r="S142" s="142">
        <v>0</v>
      </c>
      <c r="T142" s="143">
        <f t="shared" si="3"/>
        <v>0</v>
      </c>
      <c r="AR142" s="144" t="s">
        <v>141</v>
      </c>
      <c r="AT142" s="144" t="s">
        <v>137</v>
      </c>
      <c r="AU142" s="144" t="s">
        <v>81</v>
      </c>
      <c r="AY142" s="16" t="s">
        <v>135</v>
      </c>
      <c r="BE142" s="145">
        <f t="shared" si="4"/>
        <v>0</v>
      </c>
      <c r="BF142" s="145">
        <f t="shared" si="5"/>
        <v>0</v>
      </c>
      <c r="BG142" s="145">
        <f t="shared" si="6"/>
        <v>0</v>
      </c>
      <c r="BH142" s="145">
        <f t="shared" si="7"/>
        <v>0</v>
      </c>
      <c r="BI142" s="145">
        <f t="shared" si="8"/>
        <v>0</v>
      </c>
      <c r="BJ142" s="16" t="s">
        <v>81</v>
      </c>
      <c r="BK142" s="145">
        <f t="shared" si="9"/>
        <v>0</v>
      </c>
      <c r="BL142" s="16" t="s">
        <v>141</v>
      </c>
      <c r="BM142" s="144" t="s">
        <v>279</v>
      </c>
    </row>
    <row r="143" spans="2:65" s="11" customFormat="1" ht="25.9" customHeight="1">
      <c r="B143" s="120"/>
      <c r="D143" s="121" t="s">
        <v>72</v>
      </c>
      <c r="E143" s="122" t="s">
        <v>790</v>
      </c>
      <c r="F143" s="122" t="s">
        <v>791</v>
      </c>
      <c r="I143" s="123"/>
      <c r="J143" s="124">
        <f>BK143</f>
        <v>0</v>
      </c>
      <c r="L143" s="120"/>
      <c r="M143" s="125"/>
      <c r="P143" s="126">
        <f>SUM(P144:P156)</f>
        <v>0</v>
      </c>
      <c r="R143" s="126">
        <f>SUM(R144:R156)</f>
        <v>0</v>
      </c>
      <c r="T143" s="127">
        <f>SUM(T144:T156)</f>
        <v>0</v>
      </c>
      <c r="AR143" s="121" t="s">
        <v>81</v>
      </c>
      <c r="AT143" s="128" t="s">
        <v>72</v>
      </c>
      <c r="AU143" s="128" t="s">
        <v>73</v>
      </c>
      <c r="AY143" s="121" t="s">
        <v>135</v>
      </c>
      <c r="BK143" s="129">
        <f>SUM(BK144:BK156)</f>
        <v>0</v>
      </c>
    </row>
    <row r="144" spans="2:65" s="1" customFormat="1" ht="21.75" customHeight="1">
      <c r="B144" s="31"/>
      <c r="C144" s="132" t="s">
        <v>212</v>
      </c>
      <c r="D144" s="132" t="s">
        <v>137</v>
      </c>
      <c r="E144" s="133" t="s">
        <v>792</v>
      </c>
      <c r="F144" s="134" t="s">
        <v>793</v>
      </c>
      <c r="G144" s="135" t="s">
        <v>758</v>
      </c>
      <c r="H144" s="136">
        <v>1</v>
      </c>
      <c r="I144" s="137"/>
      <c r="J144" s="138">
        <f t="shared" ref="J144:J156" si="10">ROUND(I144*H144,2)</f>
        <v>0</v>
      </c>
      <c r="K144" s="139"/>
      <c r="L144" s="31"/>
      <c r="M144" s="140" t="s">
        <v>1</v>
      </c>
      <c r="N144" s="141" t="s">
        <v>38</v>
      </c>
      <c r="P144" s="142">
        <f t="shared" ref="P144:P156" si="11">O144*H144</f>
        <v>0</v>
      </c>
      <c r="Q144" s="142">
        <v>0</v>
      </c>
      <c r="R144" s="142">
        <f t="shared" ref="R144:R156" si="12">Q144*H144</f>
        <v>0</v>
      </c>
      <c r="S144" s="142">
        <v>0</v>
      </c>
      <c r="T144" s="143">
        <f t="shared" ref="T144:T156" si="13">S144*H144</f>
        <v>0</v>
      </c>
      <c r="AR144" s="144" t="s">
        <v>141</v>
      </c>
      <c r="AT144" s="144" t="s">
        <v>137</v>
      </c>
      <c r="AU144" s="144" t="s">
        <v>81</v>
      </c>
      <c r="AY144" s="16" t="s">
        <v>135</v>
      </c>
      <c r="BE144" s="145">
        <f t="shared" ref="BE144:BE156" si="14">IF(N144="základní",J144,0)</f>
        <v>0</v>
      </c>
      <c r="BF144" s="145">
        <f t="shared" ref="BF144:BF156" si="15">IF(N144="snížená",J144,0)</f>
        <v>0</v>
      </c>
      <c r="BG144" s="145">
        <f t="shared" ref="BG144:BG156" si="16">IF(N144="zákl. přenesená",J144,0)</f>
        <v>0</v>
      </c>
      <c r="BH144" s="145">
        <f t="shared" ref="BH144:BH156" si="17">IF(N144="sníž. přenesená",J144,0)</f>
        <v>0</v>
      </c>
      <c r="BI144" s="145">
        <f t="shared" ref="BI144:BI156" si="18">IF(N144="nulová",J144,0)</f>
        <v>0</v>
      </c>
      <c r="BJ144" s="16" t="s">
        <v>81</v>
      </c>
      <c r="BK144" s="145">
        <f t="shared" ref="BK144:BK156" si="19">ROUND(I144*H144,2)</f>
        <v>0</v>
      </c>
      <c r="BL144" s="16" t="s">
        <v>141</v>
      </c>
      <c r="BM144" s="144" t="s">
        <v>289</v>
      </c>
    </row>
    <row r="145" spans="2:65" s="1" customFormat="1" ht="16.5" customHeight="1">
      <c r="B145" s="31"/>
      <c r="C145" s="132" t="s">
        <v>219</v>
      </c>
      <c r="D145" s="132" t="s">
        <v>137</v>
      </c>
      <c r="E145" s="133" t="s">
        <v>794</v>
      </c>
      <c r="F145" s="134" t="s">
        <v>795</v>
      </c>
      <c r="G145" s="135" t="s">
        <v>222</v>
      </c>
      <c r="H145" s="136">
        <v>20</v>
      </c>
      <c r="I145" s="137"/>
      <c r="J145" s="138">
        <f t="shared" si="10"/>
        <v>0</v>
      </c>
      <c r="K145" s="139"/>
      <c r="L145" s="31"/>
      <c r="M145" s="140" t="s">
        <v>1</v>
      </c>
      <c r="N145" s="141" t="s">
        <v>38</v>
      </c>
      <c r="P145" s="142">
        <f t="shared" si="11"/>
        <v>0</v>
      </c>
      <c r="Q145" s="142">
        <v>0</v>
      </c>
      <c r="R145" s="142">
        <f t="shared" si="12"/>
        <v>0</v>
      </c>
      <c r="S145" s="142">
        <v>0</v>
      </c>
      <c r="T145" s="143">
        <f t="shared" si="13"/>
        <v>0</v>
      </c>
      <c r="AR145" s="144" t="s">
        <v>141</v>
      </c>
      <c r="AT145" s="144" t="s">
        <v>137</v>
      </c>
      <c r="AU145" s="144" t="s">
        <v>81</v>
      </c>
      <c r="AY145" s="16" t="s">
        <v>135</v>
      </c>
      <c r="BE145" s="145">
        <f t="shared" si="14"/>
        <v>0</v>
      </c>
      <c r="BF145" s="145">
        <f t="shared" si="15"/>
        <v>0</v>
      </c>
      <c r="BG145" s="145">
        <f t="shared" si="16"/>
        <v>0</v>
      </c>
      <c r="BH145" s="145">
        <f t="shared" si="17"/>
        <v>0</v>
      </c>
      <c r="BI145" s="145">
        <f t="shared" si="18"/>
        <v>0</v>
      </c>
      <c r="BJ145" s="16" t="s">
        <v>81</v>
      </c>
      <c r="BK145" s="145">
        <f t="shared" si="19"/>
        <v>0</v>
      </c>
      <c r="BL145" s="16" t="s">
        <v>141</v>
      </c>
      <c r="BM145" s="144" t="s">
        <v>300</v>
      </c>
    </row>
    <row r="146" spans="2:65" s="1" customFormat="1" ht="16.5" customHeight="1">
      <c r="B146" s="31"/>
      <c r="C146" s="132" t="s">
        <v>225</v>
      </c>
      <c r="D146" s="132" t="s">
        <v>137</v>
      </c>
      <c r="E146" s="133" t="s">
        <v>796</v>
      </c>
      <c r="F146" s="134" t="s">
        <v>797</v>
      </c>
      <c r="G146" s="135" t="s">
        <v>222</v>
      </c>
      <c r="H146" s="136">
        <v>140</v>
      </c>
      <c r="I146" s="137"/>
      <c r="J146" s="138">
        <f t="shared" si="10"/>
        <v>0</v>
      </c>
      <c r="K146" s="139"/>
      <c r="L146" s="31"/>
      <c r="M146" s="140" t="s">
        <v>1</v>
      </c>
      <c r="N146" s="141" t="s">
        <v>38</v>
      </c>
      <c r="P146" s="142">
        <f t="shared" si="11"/>
        <v>0</v>
      </c>
      <c r="Q146" s="142">
        <v>0</v>
      </c>
      <c r="R146" s="142">
        <f t="shared" si="12"/>
        <v>0</v>
      </c>
      <c r="S146" s="142">
        <v>0</v>
      </c>
      <c r="T146" s="143">
        <f t="shared" si="13"/>
        <v>0</v>
      </c>
      <c r="AR146" s="144" t="s">
        <v>141</v>
      </c>
      <c r="AT146" s="144" t="s">
        <v>137</v>
      </c>
      <c r="AU146" s="144" t="s">
        <v>81</v>
      </c>
      <c r="AY146" s="16" t="s">
        <v>135</v>
      </c>
      <c r="BE146" s="145">
        <f t="shared" si="14"/>
        <v>0</v>
      </c>
      <c r="BF146" s="145">
        <f t="shared" si="15"/>
        <v>0</v>
      </c>
      <c r="BG146" s="145">
        <f t="shared" si="16"/>
        <v>0</v>
      </c>
      <c r="BH146" s="145">
        <f t="shared" si="17"/>
        <v>0</v>
      </c>
      <c r="BI146" s="145">
        <f t="shared" si="18"/>
        <v>0</v>
      </c>
      <c r="BJ146" s="16" t="s">
        <v>81</v>
      </c>
      <c r="BK146" s="145">
        <f t="shared" si="19"/>
        <v>0</v>
      </c>
      <c r="BL146" s="16" t="s">
        <v>141</v>
      </c>
      <c r="BM146" s="144" t="s">
        <v>311</v>
      </c>
    </row>
    <row r="147" spans="2:65" s="1" customFormat="1" ht="16.5" customHeight="1">
      <c r="B147" s="31"/>
      <c r="C147" s="132" t="s">
        <v>230</v>
      </c>
      <c r="D147" s="132" t="s">
        <v>137</v>
      </c>
      <c r="E147" s="133" t="s">
        <v>786</v>
      </c>
      <c r="F147" s="134" t="s">
        <v>787</v>
      </c>
      <c r="G147" s="135" t="s">
        <v>222</v>
      </c>
      <c r="H147" s="136">
        <v>80</v>
      </c>
      <c r="I147" s="137"/>
      <c r="J147" s="138">
        <f t="shared" si="10"/>
        <v>0</v>
      </c>
      <c r="K147" s="139"/>
      <c r="L147" s="31"/>
      <c r="M147" s="140" t="s">
        <v>1</v>
      </c>
      <c r="N147" s="141" t="s">
        <v>38</v>
      </c>
      <c r="P147" s="142">
        <f t="shared" si="11"/>
        <v>0</v>
      </c>
      <c r="Q147" s="142">
        <v>0</v>
      </c>
      <c r="R147" s="142">
        <f t="shared" si="12"/>
        <v>0</v>
      </c>
      <c r="S147" s="142">
        <v>0</v>
      </c>
      <c r="T147" s="143">
        <f t="shared" si="13"/>
        <v>0</v>
      </c>
      <c r="AR147" s="144" t="s">
        <v>141</v>
      </c>
      <c r="AT147" s="144" t="s">
        <v>137</v>
      </c>
      <c r="AU147" s="144" t="s">
        <v>81</v>
      </c>
      <c r="AY147" s="16" t="s">
        <v>135</v>
      </c>
      <c r="BE147" s="145">
        <f t="shared" si="14"/>
        <v>0</v>
      </c>
      <c r="BF147" s="145">
        <f t="shared" si="15"/>
        <v>0</v>
      </c>
      <c r="BG147" s="145">
        <f t="shared" si="16"/>
        <v>0</v>
      </c>
      <c r="BH147" s="145">
        <f t="shared" si="17"/>
        <v>0</v>
      </c>
      <c r="BI147" s="145">
        <f t="shared" si="18"/>
        <v>0</v>
      </c>
      <c r="BJ147" s="16" t="s">
        <v>81</v>
      </c>
      <c r="BK147" s="145">
        <f t="shared" si="19"/>
        <v>0</v>
      </c>
      <c r="BL147" s="16" t="s">
        <v>141</v>
      </c>
      <c r="BM147" s="144" t="s">
        <v>320</v>
      </c>
    </row>
    <row r="148" spans="2:65" s="1" customFormat="1" ht="16.5" customHeight="1">
      <c r="B148" s="31"/>
      <c r="C148" s="132" t="s">
        <v>235</v>
      </c>
      <c r="D148" s="132" t="s">
        <v>137</v>
      </c>
      <c r="E148" s="133" t="s">
        <v>798</v>
      </c>
      <c r="F148" s="134" t="s">
        <v>799</v>
      </c>
      <c r="G148" s="135" t="s">
        <v>758</v>
      </c>
      <c r="H148" s="136">
        <v>4</v>
      </c>
      <c r="I148" s="137"/>
      <c r="J148" s="138">
        <f t="shared" si="10"/>
        <v>0</v>
      </c>
      <c r="K148" s="139"/>
      <c r="L148" s="31"/>
      <c r="M148" s="140" t="s">
        <v>1</v>
      </c>
      <c r="N148" s="141" t="s">
        <v>38</v>
      </c>
      <c r="P148" s="142">
        <f t="shared" si="11"/>
        <v>0</v>
      </c>
      <c r="Q148" s="142">
        <v>0</v>
      </c>
      <c r="R148" s="142">
        <f t="shared" si="12"/>
        <v>0</v>
      </c>
      <c r="S148" s="142">
        <v>0</v>
      </c>
      <c r="T148" s="143">
        <f t="shared" si="13"/>
        <v>0</v>
      </c>
      <c r="AR148" s="144" t="s">
        <v>141</v>
      </c>
      <c r="AT148" s="144" t="s">
        <v>137</v>
      </c>
      <c r="AU148" s="144" t="s">
        <v>81</v>
      </c>
      <c r="AY148" s="16" t="s">
        <v>135</v>
      </c>
      <c r="BE148" s="145">
        <f t="shared" si="14"/>
        <v>0</v>
      </c>
      <c r="BF148" s="145">
        <f t="shared" si="15"/>
        <v>0</v>
      </c>
      <c r="BG148" s="145">
        <f t="shared" si="16"/>
        <v>0</v>
      </c>
      <c r="BH148" s="145">
        <f t="shared" si="17"/>
        <v>0</v>
      </c>
      <c r="BI148" s="145">
        <f t="shared" si="18"/>
        <v>0</v>
      </c>
      <c r="BJ148" s="16" t="s">
        <v>81</v>
      </c>
      <c r="BK148" s="145">
        <f t="shared" si="19"/>
        <v>0</v>
      </c>
      <c r="BL148" s="16" t="s">
        <v>141</v>
      </c>
      <c r="BM148" s="144" t="s">
        <v>331</v>
      </c>
    </row>
    <row r="149" spans="2:65" s="1" customFormat="1" ht="16.5" customHeight="1">
      <c r="B149" s="31"/>
      <c r="C149" s="132" t="s">
        <v>240</v>
      </c>
      <c r="D149" s="132" t="s">
        <v>137</v>
      </c>
      <c r="E149" s="133" t="s">
        <v>800</v>
      </c>
      <c r="F149" s="134" t="s">
        <v>801</v>
      </c>
      <c r="G149" s="135" t="s">
        <v>758</v>
      </c>
      <c r="H149" s="136">
        <v>4</v>
      </c>
      <c r="I149" s="137"/>
      <c r="J149" s="138">
        <f t="shared" si="10"/>
        <v>0</v>
      </c>
      <c r="K149" s="139"/>
      <c r="L149" s="31"/>
      <c r="M149" s="140" t="s">
        <v>1</v>
      </c>
      <c r="N149" s="141" t="s">
        <v>38</v>
      </c>
      <c r="P149" s="142">
        <f t="shared" si="11"/>
        <v>0</v>
      </c>
      <c r="Q149" s="142">
        <v>0</v>
      </c>
      <c r="R149" s="142">
        <f t="shared" si="12"/>
        <v>0</v>
      </c>
      <c r="S149" s="142">
        <v>0</v>
      </c>
      <c r="T149" s="143">
        <f t="shared" si="13"/>
        <v>0</v>
      </c>
      <c r="AR149" s="144" t="s">
        <v>141</v>
      </c>
      <c r="AT149" s="144" t="s">
        <v>137</v>
      </c>
      <c r="AU149" s="144" t="s">
        <v>81</v>
      </c>
      <c r="AY149" s="16" t="s">
        <v>135</v>
      </c>
      <c r="BE149" s="145">
        <f t="shared" si="14"/>
        <v>0</v>
      </c>
      <c r="BF149" s="145">
        <f t="shared" si="15"/>
        <v>0</v>
      </c>
      <c r="BG149" s="145">
        <f t="shared" si="16"/>
        <v>0</v>
      </c>
      <c r="BH149" s="145">
        <f t="shared" si="17"/>
        <v>0</v>
      </c>
      <c r="BI149" s="145">
        <f t="shared" si="18"/>
        <v>0</v>
      </c>
      <c r="BJ149" s="16" t="s">
        <v>81</v>
      </c>
      <c r="BK149" s="145">
        <f t="shared" si="19"/>
        <v>0</v>
      </c>
      <c r="BL149" s="16" t="s">
        <v>141</v>
      </c>
      <c r="BM149" s="144" t="s">
        <v>342</v>
      </c>
    </row>
    <row r="150" spans="2:65" s="1" customFormat="1" ht="16.5" customHeight="1">
      <c r="B150" s="31"/>
      <c r="C150" s="132" t="s">
        <v>7</v>
      </c>
      <c r="D150" s="132" t="s">
        <v>137</v>
      </c>
      <c r="E150" s="133" t="s">
        <v>802</v>
      </c>
      <c r="F150" s="134" t="s">
        <v>803</v>
      </c>
      <c r="G150" s="135" t="s">
        <v>758</v>
      </c>
      <c r="H150" s="136">
        <v>3</v>
      </c>
      <c r="I150" s="137"/>
      <c r="J150" s="138">
        <f t="shared" si="10"/>
        <v>0</v>
      </c>
      <c r="K150" s="139"/>
      <c r="L150" s="31"/>
      <c r="M150" s="140" t="s">
        <v>1</v>
      </c>
      <c r="N150" s="141" t="s">
        <v>38</v>
      </c>
      <c r="P150" s="142">
        <f t="shared" si="11"/>
        <v>0</v>
      </c>
      <c r="Q150" s="142">
        <v>0</v>
      </c>
      <c r="R150" s="142">
        <f t="shared" si="12"/>
        <v>0</v>
      </c>
      <c r="S150" s="142">
        <v>0</v>
      </c>
      <c r="T150" s="143">
        <f t="shared" si="13"/>
        <v>0</v>
      </c>
      <c r="AR150" s="144" t="s">
        <v>141</v>
      </c>
      <c r="AT150" s="144" t="s">
        <v>137</v>
      </c>
      <c r="AU150" s="144" t="s">
        <v>81</v>
      </c>
      <c r="AY150" s="16" t="s">
        <v>135</v>
      </c>
      <c r="BE150" s="145">
        <f t="shared" si="14"/>
        <v>0</v>
      </c>
      <c r="BF150" s="145">
        <f t="shared" si="15"/>
        <v>0</v>
      </c>
      <c r="BG150" s="145">
        <f t="shared" si="16"/>
        <v>0</v>
      </c>
      <c r="BH150" s="145">
        <f t="shared" si="17"/>
        <v>0</v>
      </c>
      <c r="BI150" s="145">
        <f t="shared" si="18"/>
        <v>0</v>
      </c>
      <c r="BJ150" s="16" t="s">
        <v>81</v>
      </c>
      <c r="BK150" s="145">
        <f t="shared" si="19"/>
        <v>0</v>
      </c>
      <c r="BL150" s="16" t="s">
        <v>141</v>
      </c>
      <c r="BM150" s="144" t="s">
        <v>353</v>
      </c>
    </row>
    <row r="151" spans="2:65" s="1" customFormat="1" ht="16.5" customHeight="1">
      <c r="B151" s="31"/>
      <c r="C151" s="132" t="s">
        <v>248</v>
      </c>
      <c r="D151" s="132" t="s">
        <v>137</v>
      </c>
      <c r="E151" s="133" t="s">
        <v>804</v>
      </c>
      <c r="F151" s="134" t="s">
        <v>805</v>
      </c>
      <c r="G151" s="135" t="s">
        <v>758</v>
      </c>
      <c r="H151" s="136">
        <v>1</v>
      </c>
      <c r="I151" s="137"/>
      <c r="J151" s="138">
        <f t="shared" si="10"/>
        <v>0</v>
      </c>
      <c r="K151" s="139"/>
      <c r="L151" s="31"/>
      <c r="M151" s="140" t="s">
        <v>1</v>
      </c>
      <c r="N151" s="141" t="s">
        <v>38</v>
      </c>
      <c r="P151" s="142">
        <f t="shared" si="11"/>
        <v>0</v>
      </c>
      <c r="Q151" s="142">
        <v>0</v>
      </c>
      <c r="R151" s="142">
        <f t="shared" si="12"/>
        <v>0</v>
      </c>
      <c r="S151" s="142">
        <v>0</v>
      </c>
      <c r="T151" s="143">
        <f t="shared" si="13"/>
        <v>0</v>
      </c>
      <c r="AR151" s="144" t="s">
        <v>141</v>
      </c>
      <c r="AT151" s="144" t="s">
        <v>137</v>
      </c>
      <c r="AU151" s="144" t="s">
        <v>81</v>
      </c>
      <c r="AY151" s="16" t="s">
        <v>135</v>
      </c>
      <c r="BE151" s="145">
        <f t="shared" si="14"/>
        <v>0</v>
      </c>
      <c r="BF151" s="145">
        <f t="shared" si="15"/>
        <v>0</v>
      </c>
      <c r="BG151" s="145">
        <f t="shared" si="16"/>
        <v>0</v>
      </c>
      <c r="BH151" s="145">
        <f t="shared" si="17"/>
        <v>0</v>
      </c>
      <c r="BI151" s="145">
        <f t="shared" si="18"/>
        <v>0</v>
      </c>
      <c r="BJ151" s="16" t="s">
        <v>81</v>
      </c>
      <c r="BK151" s="145">
        <f t="shared" si="19"/>
        <v>0</v>
      </c>
      <c r="BL151" s="16" t="s">
        <v>141</v>
      </c>
      <c r="BM151" s="144" t="s">
        <v>363</v>
      </c>
    </row>
    <row r="152" spans="2:65" s="1" customFormat="1" ht="16.5" customHeight="1">
      <c r="B152" s="31"/>
      <c r="C152" s="132" t="s">
        <v>253</v>
      </c>
      <c r="D152" s="132" t="s">
        <v>137</v>
      </c>
      <c r="E152" s="133" t="s">
        <v>806</v>
      </c>
      <c r="F152" s="134" t="s">
        <v>807</v>
      </c>
      <c r="G152" s="135" t="s">
        <v>758</v>
      </c>
      <c r="H152" s="136">
        <v>1</v>
      </c>
      <c r="I152" s="137"/>
      <c r="J152" s="138">
        <f t="shared" si="10"/>
        <v>0</v>
      </c>
      <c r="K152" s="139"/>
      <c r="L152" s="31"/>
      <c r="M152" s="140" t="s">
        <v>1</v>
      </c>
      <c r="N152" s="141" t="s">
        <v>38</v>
      </c>
      <c r="P152" s="142">
        <f t="shared" si="11"/>
        <v>0</v>
      </c>
      <c r="Q152" s="142">
        <v>0</v>
      </c>
      <c r="R152" s="142">
        <f t="shared" si="12"/>
        <v>0</v>
      </c>
      <c r="S152" s="142">
        <v>0</v>
      </c>
      <c r="T152" s="143">
        <f t="shared" si="13"/>
        <v>0</v>
      </c>
      <c r="AR152" s="144" t="s">
        <v>141</v>
      </c>
      <c r="AT152" s="144" t="s">
        <v>137</v>
      </c>
      <c r="AU152" s="144" t="s">
        <v>81</v>
      </c>
      <c r="AY152" s="16" t="s">
        <v>135</v>
      </c>
      <c r="BE152" s="145">
        <f t="shared" si="14"/>
        <v>0</v>
      </c>
      <c r="BF152" s="145">
        <f t="shared" si="15"/>
        <v>0</v>
      </c>
      <c r="BG152" s="145">
        <f t="shared" si="16"/>
        <v>0</v>
      </c>
      <c r="BH152" s="145">
        <f t="shared" si="17"/>
        <v>0</v>
      </c>
      <c r="BI152" s="145">
        <f t="shared" si="18"/>
        <v>0</v>
      </c>
      <c r="BJ152" s="16" t="s">
        <v>81</v>
      </c>
      <c r="BK152" s="145">
        <f t="shared" si="19"/>
        <v>0</v>
      </c>
      <c r="BL152" s="16" t="s">
        <v>141</v>
      </c>
      <c r="BM152" s="144" t="s">
        <v>373</v>
      </c>
    </row>
    <row r="153" spans="2:65" s="1" customFormat="1" ht="16.5" customHeight="1">
      <c r="B153" s="31"/>
      <c r="C153" s="132" t="s">
        <v>259</v>
      </c>
      <c r="D153" s="132" t="s">
        <v>137</v>
      </c>
      <c r="E153" s="133" t="s">
        <v>782</v>
      </c>
      <c r="F153" s="134" t="s">
        <v>783</v>
      </c>
      <c r="G153" s="135" t="s">
        <v>758</v>
      </c>
      <c r="H153" s="136">
        <v>11</v>
      </c>
      <c r="I153" s="137"/>
      <c r="J153" s="138">
        <f t="shared" si="10"/>
        <v>0</v>
      </c>
      <c r="K153" s="139"/>
      <c r="L153" s="31"/>
      <c r="M153" s="140" t="s">
        <v>1</v>
      </c>
      <c r="N153" s="141" t="s">
        <v>38</v>
      </c>
      <c r="P153" s="142">
        <f t="shared" si="11"/>
        <v>0</v>
      </c>
      <c r="Q153" s="142">
        <v>0</v>
      </c>
      <c r="R153" s="142">
        <f t="shared" si="12"/>
        <v>0</v>
      </c>
      <c r="S153" s="142">
        <v>0</v>
      </c>
      <c r="T153" s="143">
        <f t="shared" si="13"/>
        <v>0</v>
      </c>
      <c r="AR153" s="144" t="s">
        <v>141</v>
      </c>
      <c r="AT153" s="144" t="s">
        <v>137</v>
      </c>
      <c r="AU153" s="144" t="s">
        <v>81</v>
      </c>
      <c r="AY153" s="16" t="s">
        <v>135</v>
      </c>
      <c r="BE153" s="145">
        <f t="shared" si="14"/>
        <v>0</v>
      </c>
      <c r="BF153" s="145">
        <f t="shared" si="15"/>
        <v>0</v>
      </c>
      <c r="BG153" s="145">
        <f t="shared" si="16"/>
        <v>0</v>
      </c>
      <c r="BH153" s="145">
        <f t="shared" si="17"/>
        <v>0</v>
      </c>
      <c r="BI153" s="145">
        <f t="shared" si="18"/>
        <v>0</v>
      </c>
      <c r="BJ153" s="16" t="s">
        <v>81</v>
      </c>
      <c r="BK153" s="145">
        <f t="shared" si="19"/>
        <v>0</v>
      </c>
      <c r="BL153" s="16" t="s">
        <v>141</v>
      </c>
      <c r="BM153" s="144" t="s">
        <v>384</v>
      </c>
    </row>
    <row r="154" spans="2:65" s="1" customFormat="1" ht="16.5" customHeight="1">
      <c r="B154" s="31"/>
      <c r="C154" s="132" t="s">
        <v>264</v>
      </c>
      <c r="D154" s="132" t="s">
        <v>137</v>
      </c>
      <c r="E154" s="133" t="s">
        <v>784</v>
      </c>
      <c r="F154" s="134" t="s">
        <v>785</v>
      </c>
      <c r="G154" s="135" t="s">
        <v>758</v>
      </c>
      <c r="H154" s="136">
        <v>33</v>
      </c>
      <c r="I154" s="137"/>
      <c r="J154" s="138">
        <f t="shared" si="10"/>
        <v>0</v>
      </c>
      <c r="K154" s="139"/>
      <c r="L154" s="31"/>
      <c r="M154" s="140" t="s">
        <v>1</v>
      </c>
      <c r="N154" s="141" t="s">
        <v>38</v>
      </c>
      <c r="P154" s="142">
        <f t="shared" si="11"/>
        <v>0</v>
      </c>
      <c r="Q154" s="142">
        <v>0</v>
      </c>
      <c r="R154" s="142">
        <f t="shared" si="12"/>
        <v>0</v>
      </c>
      <c r="S154" s="142">
        <v>0</v>
      </c>
      <c r="T154" s="143">
        <f t="shared" si="13"/>
        <v>0</v>
      </c>
      <c r="AR154" s="144" t="s">
        <v>141</v>
      </c>
      <c r="AT154" s="144" t="s">
        <v>137</v>
      </c>
      <c r="AU154" s="144" t="s">
        <v>81</v>
      </c>
      <c r="AY154" s="16" t="s">
        <v>135</v>
      </c>
      <c r="BE154" s="145">
        <f t="shared" si="14"/>
        <v>0</v>
      </c>
      <c r="BF154" s="145">
        <f t="shared" si="15"/>
        <v>0</v>
      </c>
      <c r="BG154" s="145">
        <f t="shared" si="16"/>
        <v>0</v>
      </c>
      <c r="BH154" s="145">
        <f t="shared" si="17"/>
        <v>0</v>
      </c>
      <c r="BI154" s="145">
        <f t="shared" si="18"/>
        <v>0</v>
      </c>
      <c r="BJ154" s="16" t="s">
        <v>81</v>
      </c>
      <c r="BK154" s="145">
        <f t="shared" si="19"/>
        <v>0</v>
      </c>
      <c r="BL154" s="16" t="s">
        <v>141</v>
      </c>
      <c r="BM154" s="144" t="s">
        <v>397</v>
      </c>
    </row>
    <row r="155" spans="2:65" s="1" customFormat="1" ht="16.5" customHeight="1">
      <c r="B155" s="31"/>
      <c r="C155" s="132" t="s">
        <v>270</v>
      </c>
      <c r="D155" s="132" t="s">
        <v>137</v>
      </c>
      <c r="E155" s="133" t="s">
        <v>808</v>
      </c>
      <c r="F155" s="134" t="s">
        <v>809</v>
      </c>
      <c r="G155" s="135" t="s">
        <v>758</v>
      </c>
      <c r="H155" s="136">
        <v>1</v>
      </c>
      <c r="I155" s="137"/>
      <c r="J155" s="138">
        <f t="shared" si="10"/>
        <v>0</v>
      </c>
      <c r="K155" s="139"/>
      <c r="L155" s="31"/>
      <c r="M155" s="140" t="s">
        <v>1</v>
      </c>
      <c r="N155" s="141" t="s">
        <v>38</v>
      </c>
      <c r="P155" s="142">
        <f t="shared" si="11"/>
        <v>0</v>
      </c>
      <c r="Q155" s="142">
        <v>0</v>
      </c>
      <c r="R155" s="142">
        <f t="shared" si="12"/>
        <v>0</v>
      </c>
      <c r="S155" s="142">
        <v>0</v>
      </c>
      <c r="T155" s="143">
        <f t="shared" si="13"/>
        <v>0</v>
      </c>
      <c r="AR155" s="144" t="s">
        <v>141</v>
      </c>
      <c r="AT155" s="144" t="s">
        <v>137</v>
      </c>
      <c r="AU155" s="144" t="s">
        <v>81</v>
      </c>
      <c r="AY155" s="16" t="s">
        <v>135</v>
      </c>
      <c r="BE155" s="145">
        <f t="shared" si="14"/>
        <v>0</v>
      </c>
      <c r="BF155" s="145">
        <f t="shared" si="15"/>
        <v>0</v>
      </c>
      <c r="BG155" s="145">
        <f t="shared" si="16"/>
        <v>0</v>
      </c>
      <c r="BH155" s="145">
        <f t="shared" si="17"/>
        <v>0</v>
      </c>
      <c r="BI155" s="145">
        <f t="shared" si="18"/>
        <v>0</v>
      </c>
      <c r="BJ155" s="16" t="s">
        <v>81</v>
      </c>
      <c r="BK155" s="145">
        <f t="shared" si="19"/>
        <v>0</v>
      </c>
      <c r="BL155" s="16" t="s">
        <v>141</v>
      </c>
      <c r="BM155" s="144" t="s">
        <v>405</v>
      </c>
    </row>
    <row r="156" spans="2:65" s="1" customFormat="1" ht="16.5" customHeight="1">
      <c r="B156" s="31"/>
      <c r="C156" s="132" t="s">
        <v>275</v>
      </c>
      <c r="D156" s="132" t="s">
        <v>137</v>
      </c>
      <c r="E156" s="133" t="s">
        <v>810</v>
      </c>
      <c r="F156" s="134" t="s">
        <v>811</v>
      </c>
      <c r="G156" s="135" t="s">
        <v>758</v>
      </c>
      <c r="H156" s="136">
        <v>5</v>
      </c>
      <c r="I156" s="137"/>
      <c r="J156" s="138">
        <f t="shared" si="10"/>
        <v>0</v>
      </c>
      <c r="K156" s="139"/>
      <c r="L156" s="31"/>
      <c r="M156" s="140" t="s">
        <v>1</v>
      </c>
      <c r="N156" s="141" t="s">
        <v>38</v>
      </c>
      <c r="P156" s="142">
        <f t="shared" si="11"/>
        <v>0</v>
      </c>
      <c r="Q156" s="142">
        <v>0</v>
      </c>
      <c r="R156" s="142">
        <f t="shared" si="12"/>
        <v>0</v>
      </c>
      <c r="S156" s="142">
        <v>0</v>
      </c>
      <c r="T156" s="143">
        <f t="shared" si="13"/>
        <v>0</v>
      </c>
      <c r="AR156" s="144" t="s">
        <v>141</v>
      </c>
      <c r="AT156" s="144" t="s">
        <v>137</v>
      </c>
      <c r="AU156" s="144" t="s">
        <v>81</v>
      </c>
      <c r="AY156" s="16" t="s">
        <v>135</v>
      </c>
      <c r="BE156" s="145">
        <f t="shared" si="14"/>
        <v>0</v>
      </c>
      <c r="BF156" s="145">
        <f t="shared" si="15"/>
        <v>0</v>
      </c>
      <c r="BG156" s="145">
        <f t="shared" si="16"/>
        <v>0</v>
      </c>
      <c r="BH156" s="145">
        <f t="shared" si="17"/>
        <v>0</v>
      </c>
      <c r="BI156" s="145">
        <f t="shared" si="18"/>
        <v>0</v>
      </c>
      <c r="BJ156" s="16" t="s">
        <v>81</v>
      </c>
      <c r="BK156" s="145">
        <f t="shared" si="19"/>
        <v>0</v>
      </c>
      <c r="BL156" s="16" t="s">
        <v>141</v>
      </c>
      <c r="BM156" s="144" t="s">
        <v>418</v>
      </c>
    </row>
    <row r="157" spans="2:65" s="11" customFormat="1" ht="25.9" customHeight="1">
      <c r="B157" s="120"/>
      <c r="D157" s="121" t="s">
        <v>72</v>
      </c>
      <c r="E157" s="122" t="s">
        <v>812</v>
      </c>
      <c r="F157" s="122" t="s">
        <v>813</v>
      </c>
      <c r="I157" s="123"/>
      <c r="J157" s="124">
        <f>BK157</f>
        <v>0</v>
      </c>
      <c r="L157" s="120"/>
      <c r="M157" s="125"/>
      <c r="P157" s="126">
        <f>SUM(P158:P161)</f>
        <v>0</v>
      </c>
      <c r="R157" s="126">
        <f>SUM(R158:R161)</f>
        <v>0</v>
      </c>
      <c r="T157" s="127">
        <f>SUM(T158:T161)</f>
        <v>0</v>
      </c>
      <c r="AR157" s="121" t="s">
        <v>81</v>
      </c>
      <c r="AT157" s="128" t="s">
        <v>72</v>
      </c>
      <c r="AU157" s="128" t="s">
        <v>73</v>
      </c>
      <c r="AY157" s="121" t="s">
        <v>135</v>
      </c>
      <c r="BK157" s="129">
        <f>SUM(BK158:BK161)</f>
        <v>0</v>
      </c>
    </row>
    <row r="158" spans="2:65" s="1" customFormat="1" ht="16.5" customHeight="1">
      <c r="B158" s="31"/>
      <c r="C158" s="132" t="s">
        <v>279</v>
      </c>
      <c r="D158" s="132" t="s">
        <v>137</v>
      </c>
      <c r="E158" s="133" t="s">
        <v>814</v>
      </c>
      <c r="F158" s="134" t="s">
        <v>815</v>
      </c>
      <c r="G158" s="135" t="s">
        <v>765</v>
      </c>
      <c r="H158" s="136">
        <v>1</v>
      </c>
      <c r="I158" s="137"/>
      <c r="J158" s="138">
        <f>ROUND(I158*H158,2)</f>
        <v>0</v>
      </c>
      <c r="K158" s="139"/>
      <c r="L158" s="31"/>
      <c r="M158" s="140" t="s">
        <v>1</v>
      </c>
      <c r="N158" s="141" t="s">
        <v>38</v>
      </c>
      <c r="P158" s="142">
        <f>O158*H158</f>
        <v>0</v>
      </c>
      <c r="Q158" s="142">
        <v>0</v>
      </c>
      <c r="R158" s="142">
        <f>Q158*H158</f>
        <v>0</v>
      </c>
      <c r="S158" s="142">
        <v>0</v>
      </c>
      <c r="T158" s="143">
        <f>S158*H158</f>
        <v>0</v>
      </c>
      <c r="AR158" s="144" t="s">
        <v>141</v>
      </c>
      <c r="AT158" s="144" t="s">
        <v>137</v>
      </c>
      <c r="AU158" s="144" t="s">
        <v>81</v>
      </c>
      <c r="AY158" s="16" t="s">
        <v>135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6" t="s">
        <v>81</v>
      </c>
      <c r="BK158" s="145">
        <f>ROUND(I158*H158,2)</f>
        <v>0</v>
      </c>
      <c r="BL158" s="16" t="s">
        <v>141</v>
      </c>
      <c r="BM158" s="144" t="s">
        <v>476</v>
      </c>
    </row>
    <row r="159" spans="2:65" s="1" customFormat="1" ht="16.5" customHeight="1">
      <c r="B159" s="31"/>
      <c r="C159" s="132" t="s">
        <v>285</v>
      </c>
      <c r="D159" s="132" t="s">
        <v>137</v>
      </c>
      <c r="E159" s="133" t="s">
        <v>816</v>
      </c>
      <c r="F159" s="134" t="s">
        <v>817</v>
      </c>
      <c r="G159" s="135" t="s">
        <v>765</v>
      </c>
      <c r="H159" s="136">
        <v>1</v>
      </c>
      <c r="I159" s="137"/>
      <c r="J159" s="138">
        <f>ROUND(I159*H159,2)</f>
        <v>0</v>
      </c>
      <c r="K159" s="139"/>
      <c r="L159" s="31"/>
      <c r="M159" s="140" t="s">
        <v>1</v>
      </c>
      <c r="N159" s="141" t="s">
        <v>38</v>
      </c>
      <c r="P159" s="142">
        <f>O159*H159</f>
        <v>0</v>
      </c>
      <c r="Q159" s="142">
        <v>0</v>
      </c>
      <c r="R159" s="142">
        <f>Q159*H159</f>
        <v>0</v>
      </c>
      <c r="S159" s="142">
        <v>0</v>
      </c>
      <c r="T159" s="143">
        <f>S159*H159</f>
        <v>0</v>
      </c>
      <c r="AR159" s="144" t="s">
        <v>141</v>
      </c>
      <c r="AT159" s="144" t="s">
        <v>137</v>
      </c>
      <c r="AU159" s="144" t="s">
        <v>81</v>
      </c>
      <c r="AY159" s="16" t="s">
        <v>135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6" t="s">
        <v>81</v>
      </c>
      <c r="BK159" s="145">
        <f>ROUND(I159*H159,2)</f>
        <v>0</v>
      </c>
      <c r="BL159" s="16" t="s">
        <v>141</v>
      </c>
      <c r="BM159" s="144" t="s">
        <v>486</v>
      </c>
    </row>
    <row r="160" spans="2:65" s="1" customFormat="1" ht="16.5" customHeight="1">
      <c r="B160" s="31"/>
      <c r="C160" s="132" t="s">
        <v>289</v>
      </c>
      <c r="D160" s="132" t="s">
        <v>137</v>
      </c>
      <c r="E160" s="133" t="s">
        <v>818</v>
      </c>
      <c r="F160" s="134" t="s">
        <v>819</v>
      </c>
      <c r="G160" s="135" t="s">
        <v>758</v>
      </c>
      <c r="H160" s="136">
        <v>1</v>
      </c>
      <c r="I160" s="137"/>
      <c r="J160" s="138">
        <f>ROUND(I160*H160,2)</f>
        <v>0</v>
      </c>
      <c r="K160" s="139"/>
      <c r="L160" s="31"/>
      <c r="M160" s="140" t="s">
        <v>1</v>
      </c>
      <c r="N160" s="141" t="s">
        <v>38</v>
      </c>
      <c r="P160" s="142">
        <f>O160*H160</f>
        <v>0</v>
      </c>
      <c r="Q160" s="142">
        <v>0</v>
      </c>
      <c r="R160" s="142">
        <f>Q160*H160</f>
        <v>0</v>
      </c>
      <c r="S160" s="142">
        <v>0</v>
      </c>
      <c r="T160" s="143">
        <f>S160*H160</f>
        <v>0</v>
      </c>
      <c r="AR160" s="144" t="s">
        <v>141</v>
      </c>
      <c r="AT160" s="144" t="s">
        <v>137</v>
      </c>
      <c r="AU160" s="144" t="s">
        <v>81</v>
      </c>
      <c r="AY160" s="16" t="s">
        <v>135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6" t="s">
        <v>81</v>
      </c>
      <c r="BK160" s="145">
        <f>ROUND(I160*H160,2)</f>
        <v>0</v>
      </c>
      <c r="BL160" s="16" t="s">
        <v>141</v>
      </c>
      <c r="BM160" s="144" t="s">
        <v>495</v>
      </c>
    </row>
    <row r="161" spans="2:65" s="1" customFormat="1" ht="16.5" customHeight="1">
      <c r="B161" s="31"/>
      <c r="C161" s="132" t="s">
        <v>294</v>
      </c>
      <c r="D161" s="132" t="s">
        <v>137</v>
      </c>
      <c r="E161" s="133" t="s">
        <v>786</v>
      </c>
      <c r="F161" s="134" t="s">
        <v>787</v>
      </c>
      <c r="G161" s="135" t="s">
        <v>222</v>
      </c>
      <c r="H161" s="136">
        <v>5</v>
      </c>
      <c r="I161" s="137"/>
      <c r="J161" s="138">
        <f>ROUND(I161*H161,2)</f>
        <v>0</v>
      </c>
      <c r="K161" s="139"/>
      <c r="L161" s="31"/>
      <c r="M161" s="140" t="s">
        <v>1</v>
      </c>
      <c r="N161" s="141" t="s">
        <v>38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141</v>
      </c>
      <c r="AT161" s="144" t="s">
        <v>137</v>
      </c>
      <c r="AU161" s="144" t="s">
        <v>81</v>
      </c>
      <c r="AY161" s="16" t="s">
        <v>135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6" t="s">
        <v>81</v>
      </c>
      <c r="BK161" s="145">
        <f>ROUND(I161*H161,2)</f>
        <v>0</v>
      </c>
      <c r="BL161" s="16" t="s">
        <v>141</v>
      </c>
      <c r="BM161" s="144" t="s">
        <v>503</v>
      </c>
    </row>
    <row r="162" spans="2:65" s="11" customFormat="1" ht="25.9" customHeight="1">
      <c r="B162" s="120"/>
      <c r="D162" s="121" t="s">
        <v>72</v>
      </c>
      <c r="E162" s="122" t="s">
        <v>820</v>
      </c>
      <c r="F162" s="122" t="s">
        <v>821</v>
      </c>
      <c r="I162" s="123"/>
      <c r="J162" s="124">
        <f>BK162</f>
        <v>0</v>
      </c>
      <c r="L162" s="120"/>
      <c r="M162" s="125"/>
      <c r="P162" s="126">
        <f>SUM(P163:P166)</f>
        <v>0</v>
      </c>
      <c r="R162" s="126">
        <f>SUM(R163:R166)</f>
        <v>0</v>
      </c>
      <c r="T162" s="127">
        <f>SUM(T163:T166)</f>
        <v>0</v>
      </c>
      <c r="AR162" s="121" t="s">
        <v>81</v>
      </c>
      <c r="AT162" s="128" t="s">
        <v>72</v>
      </c>
      <c r="AU162" s="128" t="s">
        <v>73</v>
      </c>
      <c r="AY162" s="121" t="s">
        <v>135</v>
      </c>
      <c r="BK162" s="129">
        <f>SUM(BK163:BK166)</f>
        <v>0</v>
      </c>
    </row>
    <row r="163" spans="2:65" s="1" customFormat="1" ht="16.5" customHeight="1">
      <c r="B163" s="31"/>
      <c r="C163" s="132" t="s">
        <v>300</v>
      </c>
      <c r="D163" s="132" t="s">
        <v>137</v>
      </c>
      <c r="E163" s="133" t="s">
        <v>822</v>
      </c>
      <c r="F163" s="134" t="s">
        <v>823</v>
      </c>
      <c r="G163" s="135" t="s">
        <v>765</v>
      </c>
      <c r="H163" s="136">
        <v>1</v>
      </c>
      <c r="I163" s="137"/>
      <c r="J163" s="138">
        <f>ROUND(I163*H163,2)</f>
        <v>0</v>
      </c>
      <c r="K163" s="139"/>
      <c r="L163" s="31"/>
      <c r="M163" s="140" t="s">
        <v>1</v>
      </c>
      <c r="N163" s="141" t="s">
        <v>38</v>
      </c>
      <c r="P163" s="142">
        <f>O163*H163</f>
        <v>0</v>
      </c>
      <c r="Q163" s="142">
        <v>0</v>
      </c>
      <c r="R163" s="142">
        <f>Q163*H163</f>
        <v>0</v>
      </c>
      <c r="S163" s="142">
        <v>0</v>
      </c>
      <c r="T163" s="143">
        <f>S163*H163</f>
        <v>0</v>
      </c>
      <c r="AR163" s="144" t="s">
        <v>141</v>
      </c>
      <c r="AT163" s="144" t="s">
        <v>137</v>
      </c>
      <c r="AU163" s="144" t="s">
        <v>81</v>
      </c>
      <c r="AY163" s="16" t="s">
        <v>135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6" t="s">
        <v>81</v>
      </c>
      <c r="BK163" s="145">
        <f>ROUND(I163*H163,2)</f>
        <v>0</v>
      </c>
      <c r="BL163" s="16" t="s">
        <v>141</v>
      </c>
      <c r="BM163" s="144" t="s">
        <v>514</v>
      </c>
    </row>
    <row r="164" spans="2:65" s="1" customFormat="1" ht="16.5" customHeight="1">
      <c r="B164" s="31"/>
      <c r="C164" s="132" t="s">
        <v>306</v>
      </c>
      <c r="D164" s="132" t="s">
        <v>137</v>
      </c>
      <c r="E164" s="133" t="s">
        <v>824</v>
      </c>
      <c r="F164" s="134" t="s">
        <v>825</v>
      </c>
      <c r="G164" s="135" t="s">
        <v>765</v>
      </c>
      <c r="H164" s="136">
        <v>1</v>
      </c>
      <c r="I164" s="137"/>
      <c r="J164" s="138">
        <f>ROUND(I164*H164,2)</f>
        <v>0</v>
      </c>
      <c r="K164" s="139"/>
      <c r="L164" s="31"/>
      <c r="M164" s="140" t="s">
        <v>1</v>
      </c>
      <c r="N164" s="141" t="s">
        <v>38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141</v>
      </c>
      <c r="AT164" s="144" t="s">
        <v>137</v>
      </c>
      <c r="AU164" s="144" t="s">
        <v>81</v>
      </c>
      <c r="AY164" s="16" t="s">
        <v>135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6" t="s">
        <v>81</v>
      </c>
      <c r="BK164" s="145">
        <f>ROUND(I164*H164,2)</f>
        <v>0</v>
      </c>
      <c r="BL164" s="16" t="s">
        <v>141</v>
      </c>
      <c r="BM164" s="144" t="s">
        <v>524</v>
      </c>
    </row>
    <row r="165" spans="2:65" s="1" customFormat="1" ht="16.5" customHeight="1">
      <c r="B165" s="31"/>
      <c r="C165" s="132" t="s">
        <v>311</v>
      </c>
      <c r="D165" s="132" t="s">
        <v>137</v>
      </c>
      <c r="E165" s="133" t="s">
        <v>826</v>
      </c>
      <c r="F165" s="134" t="s">
        <v>819</v>
      </c>
      <c r="G165" s="135" t="s">
        <v>758</v>
      </c>
      <c r="H165" s="136">
        <v>1</v>
      </c>
      <c r="I165" s="137"/>
      <c r="J165" s="138">
        <f>ROUND(I165*H165,2)</f>
        <v>0</v>
      </c>
      <c r="K165" s="139"/>
      <c r="L165" s="31"/>
      <c r="M165" s="140" t="s">
        <v>1</v>
      </c>
      <c r="N165" s="141" t="s">
        <v>38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141</v>
      </c>
      <c r="AT165" s="144" t="s">
        <v>137</v>
      </c>
      <c r="AU165" s="144" t="s">
        <v>81</v>
      </c>
      <c r="AY165" s="16" t="s">
        <v>135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6" t="s">
        <v>81</v>
      </c>
      <c r="BK165" s="145">
        <f>ROUND(I165*H165,2)</f>
        <v>0</v>
      </c>
      <c r="BL165" s="16" t="s">
        <v>141</v>
      </c>
      <c r="BM165" s="144" t="s">
        <v>533</v>
      </c>
    </row>
    <row r="166" spans="2:65" s="1" customFormat="1" ht="16.5" customHeight="1">
      <c r="B166" s="31"/>
      <c r="C166" s="132" t="s">
        <v>315</v>
      </c>
      <c r="D166" s="132" t="s">
        <v>137</v>
      </c>
      <c r="E166" s="133" t="s">
        <v>827</v>
      </c>
      <c r="F166" s="134" t="s">
        <v>828</v>
      </c>
      <c r="G166" s="135" t="s">
        <v>222</v>
      </c>
      <c r="H166" s="136">
        <v>5</v>
      </c>
      <c r="I166" s="137"/>
      <c r="J166" s="138">
        <f>ROUND(I166*H166,2)</f>
        <v>0</v>
      </c>
      <c r="K166" s="139"/>
      <c r="L166" s="31"/>
      <c r="M166" s="140" t="s">
        <v>1</v>
      </c>
      <c r="N166" s="141" t="s">
        <v>38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141</v>
      </c>
      <c r="AT166" s="144" t="s">
        <v>137</v>
      </c>
      <c r="AU166" s="144" t="s">
        <v>81</v>
      </c>
      <c r="AY166" s="16" t="s">
        <v>135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6" t="s">
        <v>81</v>
      </c>
      <c r="BK166" s="145">
        <f>ROUND(I166*H166,2)</f>
        <v>0</v>
      </c>
      <c r="BL166" s="16" t="s">
        <v>141</v>
      </c>
      <c r="BM166" s="144" t="s">
        <v>544</v>
      </c>
    </row>
    <row r="167" spans="2:65" s="11" customFormat="1" ht="25.9" customHeight="1">
      <c r="B167" s="120"/>
      <c r="D167" s="121" t="s">
        <v>72</v>
      </c>
      <c r="E167" s="122" t="s">
        <v>829</v>
      </c>
      <c r="F167" s="122" t="s">
        <v>830</v>
      </c>
      <c r="I167" s="123"/>
      <c r="J167" s="124">
        <f>BK167</f>
        <v>0</v>
      </c>
      <c r="L167" s="120"/>
      <c r="M167" s="125"/>
      <c r="P167" s="126">
        <f>SUM(P168:P172)</f>
        <v>0</v>
      </c>
      <c r="R167" s="126">
        <f>SUM(R168:R172)</f>
        <v>0</v>
      </c>
      <c r="T167" s="127">
        <f>SUM(T168:T172)</f>
        <v>0</v>
      </c>
      <c r="AR167" s="121" t="s">
        <v>81</v>
      </c>
      <c r="AT167" s="128" t="s">
        <v>72</v>
      </c>
      <c r="AU167" s="128" t="s">
        <v>73</v>
      </c>
      <c r="AY167" s="121" t="s">
        <v>135</v>
      </c>
      <c r="BK167" s="129">
        <f>SUM(BK168:BK172)</f>
        <v>0</v>
      </c>
    </row>
    <row r="168" spans="2:65" s="1" customFormat="1" ht="16.5" customHeight="1">
      <c r="B168" s="31"/>
      <c r="C168" s="132" t="s">
        <v>320</v>
      </c>
      <c r="D168" s="132" t="s">
        <v>137</v>
      </c>
      <c r="E168" s="133" t="s">
        <v>831</v>
      </c>
      <c r="F168" s="134" t="s">
        <v>832</v>
      </c>
      <c r="G168" s="135" t="s">
        <v>765</v>
      </c>
      <c r="H168" s="136">
        <v>1</v>
      </c>
      <c r="I168" s="137"/>
      <c r="J168" s="138">
        <f>ROUND(I168*H168,2)</f>
        <v>0</v>
      </c>
      <c r="K168" s="139"/>
      <c r="L168" s="31"/>
      <c r="M168" s="140" t="s">
        <v>1</v>
      </c>
      <c r="N168" s="141" t="s">
        <v>38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141</v>
      </c>
      <c r="AT168" s="144" t="s">
        <v>137</v>
      </c>
      <c r="AU168" s="144" t="s">
        <v>81</v>
      </c>
      <c r="AY168" s="16" t="s">
        <v>135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6" t="s">
        <v>81</v>
      </c>
      <c r="BK168" s="145">
        <f>ROUND(I168*H168,2)</f>
        <v>0</v>
      </c>
      <c r="BL168" s="16" t="s">
        <v>141</v>
      </c>
      <c r="BM168" s="144" t="s">
        <v>553</v>
      </c>
    </row>
    <row r="169" spans="2:65" s="1" customFormat="1" ht="16.5" customHeight="1">
      <c r="B169" s="31"/>
      <c r="C169" s="132" t="s">
        <v>325</v>
      </c>
      <c r="D169" s="132" t="s">
        <v>137</v>
      </c>
      <c r="E169" s="133" t="s">
        <v>833</v>
      </c>
      <c r="F169" s="134" t="s">
        <v>834</v>
      </c>
      <c r="G169" s="135" t="s">
        <v>765</v>
      </c>
      <c r="H169" s="136">
        <v>1</v>
      </c>
      <c r="I169" s="137"/>
      <c r="J169" s="138">
        <f>ROUND(I169*H169,2)</f>
        <v>0</v>
      </c>
      <c r="K169" s="139"/>
      <c r="L169" s="31"/>
      <c r="M169" s="140" t="s">
        <v>1</v>
      </c>
      <c r="N169" s="141" t="s">
        <v>38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141</v>
      </c>
      <c r="AT169" s="144" t="s">
        <v>137</v>
      </c>
      <c r="AU169" s="144" t="s">
        <v>81</v>
      </c>
      <c r="AY169" s="16" t="s">
        <v>135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6" t="s">
        <v>81</v>
      </c>
      <c r="BK169" s="145">
        <f>ROUND(I169*H169,2)</f>
        <v>0</v>
      </c>
      <c r="BL169" s="16" t="s">
        <v>141</v>
      </c>
      <c r="BM169" s="144" t="s">
        <v>563</v>
      </c>
    </row>
    <row r="170" spans="2:65" s="1" customFormat="1" ht="16.5" customHeight="1">
      <c r="B170" s="31"/>
      <c r="C170" s="132" t="s">
        <v>331</v>
      </c>
      <c r="D170" s="132" t="s">
        <v>137</v>
      </c>
      <c r="E170" s="133" t="s">
        <v>826</v>
      </c>
      <c r="F170" s="134" t="s">
        <v>819</v>
      </c>
      <c r="G170" s="135" t="s">
        <v>758</v>
      </c>
      <c r="H170" s="136">
        <v>1</v>
      </c>
      <c r="I170" s="137"/>
      <c r="J170" s="138">
        <f>ROUND(I170*H170,2)</f>
        <v>0</v>
      </c>
      <c r="K170" s="139"/>
      <c r="L170" s="31"/>
      <c r="M170" s="140" t="s">
        <v>1</v>
      </c>
      <c r="N170" s="141" t="s">
        <v>38</v>
      </c>
      <c r="P170" s="142">
        <f>O170*H170</f>
        <v>0</v>
      </c>
      <c r="Q170" s="142">
        <v>0</v>
      </c>
      <c r="R170" s="142">
        <f>Q170*H170</f>
        <v>0</v>
      </c>
      <c r="S170" s="142">
        <v>0</v>
      </c>
      <c r="T170" s="143">
        <f>S170*H170</f>
        <v>0</v>
      </c>
      <c r="AR170" s="144" t="s">
        <v>141</v>
      </c>
      <c r="AT170" s="144" t="s">
        <v>137</v>
      </c>
      <c r="AU170" s="144" t="s">
        <v>81</v>
      </c>
      <c r="AY170" s="16" t="s">
        <v>135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6" t="s">
        <v>81</v>
      </c>
      <c r="BK170" s="145">
        <f>ROUND(I170*H170,2)</f>
        <v>0</v>
      </c>
      <c r="BL170" s="16" t="s">
        <v>141</v>
      </c>
      <c r="BM170" s="144" t="s">
        <v>572</v>
      </c>
    </row>
    <row r="171" spans="2:65" s="1" customFormat="1" ht="16.5" customHeight="1">
      <c r="B171" s="31"/>
      <c r="C171" s="132" t="s">
        <v>337</v>
      </c>
      <c r="D171" s="132" t="s">
        <v>137</v>
      </c>
      <c r="E171" s="133" t="s">
        <v>827</v>
      </c>
      <c r="F171" s="134" t="s">
        <v>828</v>
      </c>
      <c r="G171" s="135" t="s">
        <v>222</v>
      </c>
      <c r="H171" s="136">
        <v>5</v>
      </c>
      <c r="I171" s="137"/>
      <c r="J171" s="138">
        <f>ROUND(I171*H171,2)</f>
        <v>0</v>
      </c>
      <c r="K171" s="139"/>
      <c r="L171" s="31"/>
      <c r="M171" s="140" t="s">
        <v>1</v>
      </c>
      <c r="N171" s="141" t="s">
        <v>38</v>
      </c>
      <c r="P171" s="142">
        <f>O171*H171</f>
        <v>0</v>
      </c>
      <c r="Q171" s="142">
        <v>0</v>
      </c>
      <c r="R171" s="142">
        <f>Q171*H171</f>
        <v>0</v>
      </c>
      <c r="S171" s="142">
        <v>0</v>
      </c>
      <c r="T171" s="143">
        <f>S171*H171</f>
        <v>0</v>
      </c>
      <c r="AR171" s="144" t="s">
        <v>141</v>
      </c>
      <c r="AT171" s="144" t="s">
        <v>137</v>
      </c>
      <c r="AU171" s="144" t="s">
        <v>81</v>
      </c>
      <c r="AY171" s="16" t="s">
        <v>135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6" t="s">
        <v>81</v>
      </c>
      <c r="BK171" s="145">
        <f>ROUND(I171*H171,2)</f>
        <v>0</v>
      </c>
      <c r="BL171" s="16" t="s">
        <v>141</v>
      </c>
      <c r="BM171" s="144" t="s">
        <v>582</v>
      </c>
    </row>
    <row r="172" spans="2:65" s="1" customFormat="1" ht="16.5" customHeight="1">
      <c r="B172" s="31"/>
      <c r="C172" s="132" t="s">
        <v>342</v>
      </c>
      <c r="D172" s="132" t="s">
        <v>137</v>
      </c>
      <c r="E172" s="133" t="s">
        <v>835</v>
      </c>
      <c r="F172" s="134" t="s">
        <v>836</v>
      </c>
      <c r="G172" s="135" t="s">
        <v>765</v>
      </c>
      <c r="H172" s="136">
        <v>1</v>
      </c>
      <c r="I172" s="137"/>
      <c r="J172" s="138">
        <f>ROUND(I172*H172,2)</f>
        <v>0</v>
      </c>
      <c r="K172" s="139"/>
      <c r="L172" s="31"/>
      <c r="M172" s="140" t="s">
        <v>1</v>
      </c>
      <c r="N172" s="141" t="s">
        <v>38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141</v>
      </c>
      <c r="AT172" s="144" t="s">
        <v>137</v>
      </c>
      <c r="AU172" s="144" t="s">
        <v>81</v>
      </c>
      <c r="AY172" s="16" t="s">
        <v>135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6" t="s">
        <v>81</v>
      </c>
      <c r="BK172" s="145">
        <f>ROUND(I172*H172,2)</f>
        <v>0</v>
      </c>
      <c r="BL172" s="16" t="s">
        <v>141</v>
      </c>
      <c r="BM172" s="144" t="s">
        <v>590</v>
      </c>
    </row>
    <row r="173" spans="2:65" s="11" customFormat="1" ht="25.9" customHeight="1">
      <c r="B173" s="120"/>
      <c r="D173" s="121" t="s">
        <v>72</v>
      </c>
      <c r="E173" s="122" t="s">
        <v>837</v>
      </c>
      <c r="F173" s="122" t="s">
        <v>838</v>
      </c>
      <c r="I173" s="123"/>
      <c r="J173" s="124">
        <f>BK173</f>
        <v>0</v>
      </c>
      <c r="L173" s="120"/>
      <c r="M173" s="125"/>
      <c r="P173" s="126">
        <f>SUM(P174:P181)</f>
        <v>0</v>
      </c>
      <c r="R173" s="126">
        <f>SUM(R174:R181)</f>
        <v>0</v>
      </c>
      <c r="T173" s="127">
        <f>SUM(T174:T181)</f>
        <v>0</v>
      </c>
      <c r="AR173" s="121" t="s">
        <v>81</v>
      </c>
      <c r="AT173" s="128" t="s">
        <v>72</v>
      </c>
      <c r="AU173" s="128" t="s">
        <v>73</v>
      </c>
      <c r="AY173" s="121" t="s">
        <v>135</v>
      </c>
      <c r="BK173" s="129">
        <f>SUM(BK174:BK181)</f>
        <v>0</v>
      </c>
    </row>
    <row r="174" spans="2:65" s="1" customFormat="1" ht="16.5" customHeight="1">
      <c r="B174" s="31"/>
      <c r="C174" s="132" t="s">
        <v>347</v>
      </c>
      <c r="D174" s="132" t="s">
        <v>137</v>
      </c>
      <c r="E174" s="133" t="s">
        <v>839</v>
      </c>
      <c r="F174" s="134" t="s">
        <v>840</v>
      </c>
      <c r="G174" s="135" t="s">
        <v>222</v>
      </c>
      <c r="H174" s="136">
        <v>15</v>
      </c>
      <c r="I174" s="137"/>
      <c r="J174" s="138">
        <f t="shared" ref="J174:J181" si="20">ROUND(I174*H174,2)</f>
        <v>0</v>
      </c>
      <c r="K174" s="139"/>
      <c r="L174" s="31"/>
      <c r="M174" s="140" t="s">
        <v>1</v>
      </c>
      <c r="N174" s="141" t="s">
        <v>38</v>
      </c>
      <c r="P174" s="142">
        <f t="shared" ref="P174:P181" si="21">O174*H174</f>
        <v>0</v>
      </c>
      <c r="Q174" s="142">
        <v>0</v>
      </c>
      <c r="R174" s="142">
        <f t="shared" ref="R174:R181" si="22">Q174*H174</f>
        <v>0</v>
      </c>
      <c r="S174" s="142">
        <v>0</v>
      </c>
      <c r="T174" s="143">
        <f t="shared" ref="T174:T181" si="23">S174*H174</f>
        <v>0</v>
      </c>
      <c r="AR174" s="144" t="s">
        <v>141</v>
      </c>
      <c r="AT174" s="144" t="s">
        <v>137</v>
      </c>
      <c r="AU174" s="144" t="s">
        <v>81</v>
      </c>
      <c r="AY174" s="16" t="s">
        <v>135</v>
      </c>
      <c r="BE174" s="145">
        <f t="shared" ref="BE174:BE181" si="24">IF(N174="základní",J174,0)</f>
        <v>0</v>
      </c>
      <c r="BF174" s="145">
        <f t="shared" ref="BF174:BF181" si="25">IF(N174="snížená",J174,0)</f>
        <v>0</v>
      </c>
      <c r="BG174" s="145">
        <f t="shared" ref="BG174:BG181" si="26">IF(N174="zákl. přenesená",J174,0)</f>
        <v>0</v>
      </c>
      <c r="BH174" s="145">
        <f t="shared" ref="BH174:BH181" si="27">IF(N174="sníž. přenesená",J174,0)</f>
        <v>0</v>
      </c>
      <c r="BI174" s="145">
        <f t="shared" ref="BI174:BI181" si="28">IF(N174="nulová",J174,0)</f>
        <v>0</v>
      </c>
      <c r="BJ174" s="16" t="s">
        <v>81</v>
      </c>
      <c r="BK174" s="145">
        <f t="shared" ref="BK174:BK181" si="29">ROUND(I174*H174,2)</f>
        <v>0</v>
      </c>
      <c r="BL174" s="16" t="s">
        <v>141</v>
      </c>
      <c r="BM174" s="144" t="s">
        <v>598</v>
      </c>
    </row>
    <row r="175" spans="2:65" s="1" customFormat="1" ht="16.5" customHeight="1">
      <c r="B175" s="31"/>
      <c r="C175" s="132" t="s">
        <v>353</v>
      </c>
      <c r="D175" s="132" t="s">
        <v>137</v>
      </c>
      <c r="E175" s="133" t="s">
        <v>841</v>
      </c>
      <c r="F175" s="134" t="s">
        <v>842</v>
      </c>
      <c r="G175" s="135" t="s">
        <v>758</v>
      </c>
      <c r="H175" s="136">
        <v>7</v>
      </c>
      <c r="I175" s="137"/>
      <c r="J175" s="138">
        <f t="shared" si="20"/>
        <v>0</v>
      </c>
      <c r="K175" s="139"/>
      <c r="L175" s="31"/>
      <c r="M175" s="140" t="s">
        <v>1</v>
      </c>
      <c r="N175" s="141" t="s">
        <v>38</v>
      </c>
      <c r="P175" s="142">
        <f t="shared" si="21"/>
        <v>0</v>
      </c>
      <c r="Q175" s="142">
        <v>0</v>
      </c>
      <c r="R175" s="142">
        <f t="shared" si="22"/>
        <v>0</v>
      </c>
      <c r="S175" s="142">
        <v>0</v>
      </c>
      <c r="T175" s="143">
        <f t="shared" si="23"/>
        <v>0</v>
      </c>
      <c r="AR175" s="144" t="s">
        <v>141</v>
      </c>
      <c r="AT175" s="144" t="s">
        <v>137</v>
      </c>
      <c r="AU175" s="144" t="s">
        <v>81</v>
      </c>
      <c r="AY175" s="16" t="s">
        <v>135</v>
      </c>
      <c r="BE175" s="145">
        <f t="shared" si="24"/>
        <v>0</v>
      </c>
      <c r="BF175" s="145">
        <f t="shared" si="25"/>
        <v>0</v>
      </c>
      <c r="BG175" s="145">
        <f t="shared" si="26"/>
        <v>0</v>
      </c>
      <c r="BH175" s="145">
        <f t="shared" si="27"/>
        <v>0</v>
      </c>
      <c r="BI175" s="145">
        <f t="shared" si="28"/>
        <v>0</v>
      </c>
      <c r="BJ175" s="16" t="s">
        <v>81</v>
      </c>
      <c r="BK175" s="145">
        <f t="shared" si="29"/>
        <v>0</v>
      </c>
      <c r="BL175" s="16" t="s">
        <v>141</v>
      </c>
      <c r="BM175" s="144" t="s">
        <v>608</v>
      </c>
    </row>
    <row r="176" spans="2:65" s="1" customFormat="1" ht="16.5" customHeight="1">
      <c r="B176" s="31"/>
      <c r="C176" s="132" t="s">
        <v>358</v>
      </c>
      <c r="D176" s="132" t="s">
        <v>137</v>
      </c>
      <c r="E176" s="133" t="s">
        <v>843</v>
      </c>
      <c r="F176" s="134" t="s">
        <v>844</v>
      </c>
      <c r="G176" s="135" t="s">
        <v>758</v>
      </c>
      <c r="H176" s="136">
        <v>1</v>
      </c>
      <c r="I176" s="137"/>
      <c r="J176" s="138">
        <f t="shared" si="20"/>
        <v>0</v>
      </c>
      <c r="K176" s="139"/>
      <c r="L176" s="31"/>
      <c r="M176" s="140" t="s">
        <v>1</v>
      </c>
      <c r="N176" s="141" t="s">
        <v>38</v>
      </c>
      <c r="P176" s="142">
        <f t="shared" si="21"/>
        <v>0</v>
      </c>
      <c r="Q176" s="142">
        <v>0</v>
      </c>
      <c r="R176" s="142">
        <f t="shared" si="22"/>
        <v>0</v>
      </c>
      <c r="S176" s="142">
        <v>0</v>
      </c>
      <c r="T176" s="143">
        <f t="shared" si="23"/>
        <v>0</v>
      </c>
      <c r="AR176" s="144" t="s">
        <v>141</v>
      </c>
      <c r="AT176" s="144" t="s">
        <v>137</v>
      </c>
      <c r="AU176" s="144" t="s">
        <v>81</v>
      </c>
      <c r="AY176" s="16" t="s">
        <v>135</v>
      </c>
      <c r="BE176" s="145">
        <f t="shared" si="24"/>
        <v>0</v>
      </c>
      <c r="BF176" s="145">
        <f t="shared" si="25"/>
        <v>0</v>
      </c>
      <c r="BG176" s="145">
        <f t="shared" si="26"/>
        <v>0</v>
      </c>
      <c r="BH176" s="145">
        <f t="shared" si="27"/>
        <v>0</v>
      </c>
      <c r="BI176" s="145">
        <f t="shared" si="28"/>
        <v>0</v>
      </c>
      <c r="BJ176" s="16" t="s">
        <v>81</v>
      </c>
      <c r="BK176" s="145">
        <f t="shared" si="29"/>
        <v>0</v>
      </c>
      <c r="BL176" s="16" t="s">
        <v>141</v>
      </c>
      <c r="BM176" s="144" t="s">
        <v>626</v>
      </c>
    </row>
    <row r="177" spans="2:65" s="1" customFormat="1" ht="16.5" customHeight="1">
      <c r="B177" s="31"/>
      <c r="C177" s="132" t="s">
        <v>363</v>
      </c>
      <c r="D177" s="132" t="s">
        <v>137</v>
      </c>
      <c r="E177" s="133" t="s">
        <v>845</v>
      </c>
      <c r="F177" s="134" t="s">
        <v>846</v>
      </c>
      <c r="G177" s="135" t="s">
        <v>758</v>
      </c>
      <c r="H177" s="136">
        <v>2</v>
      </c>
      <c r="I177" s="137"/>
      <c r="J177" s="138">
        <f t="shared" si="20"/>
        <v>0</v>
      </c>
      <c r="K177" s="139"/>
      <c r="L177" s="31"/>
      <c r="M177" s="140" t="s">
        <v>1</v>
      </c>
      <c r="N177" s="141" t="s">
        <v>38</v>
      </c>
      <c r="P177" s="142">
        <f t="shared" si="21"/>
        <v>0</v>
      </c>
      <c r="Q177" s="142">
        <v>0</v>
      </c>
      <c r="R177" s="142">
        <f t="shared" si="22"/>
        <v>0</v>
      </c>
      <c r="S177" s="142">
        <v>0</v>
      </c>
      <c r="T177" s="143">
        <f t="shared" si="23"/>
        <v>0</v>
      </c>
      <c r="AR177" s="144" t="s">
        <v>141</v>
      </c>
      <c r="AT177" s="144" t="s">
        <v>137</v>
      </c>
      <c r="AU177" s="144" t="s">
        <v>81</v>
      </c>
      <c r="AY177" s="16" t="s">
        <v>135</v>
      </c>
      <c r="BE177" s="145">
        <f t="shared" si="24"/>
        <v>0</v>
      </c>
      <c r="BF177" s="145">
        <f t="shared" si="25"/>
        <v>0</v>
      </c>
      <c r="BG177" s="145">
        <f t="shared" si="26"/>
        <v>0</v>
      </c>
      <c r="BH177" s="145">
        <f t="shared" si="27"/>
        <v>0</v>
      </c>
      <c r="BI177" s="145">
        <f t="shared" si="28"/>
        <v>0</v>
      </c>
      <c r="BJ177" s="16" t="s">
        <v>81</v>
      </c>
      <c r="BK177" s="145">
        <f t="shared" si="29"/>
        <v>0</v>
      </c>
      <c r="BL177" s="16" t="s">
        <v>141</v>
      </c>
      <c r="BM177" s="144" t="s">
        <v>847</v>
      </c>
    </row>
    <row r="178" spans="2:65" s="1" customFormat="1" ht="16.5" customHeight="1">
      <c r="B178" s="31"/>
      <c r="C178" s="132" t="s">
        <v>368</v>
      </c>
      <c r="D178" s="132" t="s">
        <v>137</v>
      </c>
      <c r="E178" s="133" t="s">
        <v>848</v>
      </c>
      <c r="F178" s="134" t="s">
        <v>849</v>
      </c>
      <c r="G178" s="135" t="s">
        <v>758</v>
      </c>
      <c r="H178" s="136">
        <v>2</v>
      </c>
      <c r="I178" s="137"/>
      <c r="J178" s="138">
        <f t="shared" si="20"/>
        <v>0</v>
      </c>
      <c r="K178" s="139"/>
      <c r="L178" s="31"/>
      <c r="M178" s="140" t="s">
        <v>1</v>
      </c>
      <c r="N178" s="141" t="s">
        <v>38</v>
      </c>
      <c r="P178" s="142">
        <f t="shared" si="21"/>
        <v>0</v>
      </c>
      <c r="Q178" s="142">
        <v>0</v>
      </c>
      <c r="R178" s="142">
        <f t="shared" si="22"/>
        <v>0</v>
      </c>
      <c r="S178" s="142">
        <v>0</v>
      </c>
      <c r="T178" s="143">
        <f t="shared" si="23"/>
        <v>0</v>
      </c>
      <c r="AR178" s="144" t="s">
        <v>141</v>
      </c>
      <c r="AT178" s="144" t="s">
        <v>137</v>
      </c>
      <c r="AU178" s="144" t="s">
        <v>81</v>
      </c>
      <c r="AY178" s="16" t="s">
        <v>135</v>
      </c>
      <c r="BE178" s="145">
        <f t="shared" si="24"/>
        <v>0</v>
      </c>
      <c r="BF178" s="145">
        <f t="shared" si="25"/>
        <v>0</v>
      </c>
      <c r="BG178" s="145">
        <f t="shared" si="26"/>
        <v>0</v>
      </c>
      <c r="BH178" s="145">
        <f t="shared" si="27"/>
        <v>0</v>
      </c>
      <c r="BI178" s="145">
        <f t="shared" si="28"/>
        <v>0</v>
      </c>
      <c r="BJ178" s="16" t="s">
        <v>81</v>
      </c>
      <c r="BK178" s="145">
        <f t="shared" si="29"/>
        <v>0</v>
      </c>
      <c r="BL178" s="16" t="s">
        <v>141</v>
      </c>
      <c r="BM178" s="144" t="s">
        <v>346</v>
      </c>
    </row>
    <row r="179" spans="2:65" s="1" customFormat="1" ht="16.5" customHeight="1">
      <c r="B179" s="31"/>
      <c r="C179" s="132" t="s">
        <v>373</v>
      </c>
      <c r="D179" s="132" t="s">
        <v>137</v>
      </c>
      <c r="E179" s="133" t="s">
        <v>850</v>
      </c>
      <c r="F179" s="134" t="s">
        <v>851</v>
      </c>
      <c r="G179" s="135" t="s">
        <v>222</v>
      </c>
      <c r="H179" s="136">
        <v>5</v>
      </c>
      <c r="I179" s="137"/>
      <c r="J179" s="138">
        <f t="shared" si="20"/>
        <v>0</v>
      </c>
      <c r="K179" s="139"/>
      <c r="L179" s="31"/>
      <c r="M179" s="140" t="s">
        <v>1</v>
      </c>
      <c r="N179" s="141" t="s">
        <v>38</v>
      </c>
      <c r="P179" s="142">
        <f t="shared" si="21"/>
        <v>0</v>
      </c>
      <c r="Q179" s="142">
        <v>0</v>
      </c>
      <c r="R179" s="142">
        <f t="shared" si="22"/>
        <v>0</v>
      </c>
      <c r="S179" s="142">
        <v>0</v>
      </c>
      <c r="T179" s="143">
        <f t="shared" si="23"/>
        <v>0</v>
      </c>
      <c r="AR179" s="144" t="s">
        <v>141</v>
      </c>
      <c r="AT179" s="144" t="s">
        <v>137</v>
      </c>
      <c r="AU179" s="144" t="s">
        <v>81</v>
      </c>
      <c r="AY179" s="16" t="s">
        <v>135</v>
      </c>
      <c r="BE179" s="145">
        <f t="shared" si="24"/>
        <v>0</v>
      </c>
      <c r="BF179" s="145">
        <f t="shared" si="25"/>
        <v>0</v>
      </c>
      <c r="BG179" s="145">
        <f t="shared" si="26"/>
        <v>0</v>
      </c>
      <c r="BH179" s="145">
        <f t="shared" si="27"/>
        <v>0</v>
      </c>
      <c r="BI179" s="145">
        <f t="shared" si="28"/>
        <v>0</v>
      </c>
      <c r="BJ179" s="16" t="s">
        <v>81</v>
      </c>
      <c r="BK179" s="145">
        <f t="shared" si="29"/>
        <v>0</v>
      </c>
      <c r="BL179" s="16" t="s">
        <v>141</v>
      </c>
      <c r="BM179" s="144" t="s">
        <v>852</v>
      </c>
    </row>
    <row r="180" spans="2:65" s="1" customFormat="1" ht="16.5" customHeight="1">
      <c r="B180" s="31"/>
      <c r="C180" s="132" t="s">
        <v>379</v>
      </c>
      <c r="D180" s="132" t="s">
        <v>137</v>
      </c>
      <c r="E180" s="133" t="s">
        <v>853</v>
      </c>
      <c r="F180" s="134" t="s">
        <v>854</v>
      </c>
      <c r="G180" s="135" t="s">
        <v>855</v>
      </c>
      <c r="H180" s="136">
        <v>3</v>
      </c>
      <c r="I180" s="137"/>
      <c r="J180" s="138">
        <f t="shared" si="20"/>
        <v>0</v>
      </c>
      <c r="K180" s="139"/>
      <c r="L180" s="31"/>
      <c r="M180" s="140" t="s">
        <v>1</v>
      </c>
      <c r="N180" s="141" t="s">
        <v>38</v>
      </c>
      <c r="P180" s="142">
        <f t="shared" si="21"/>
        <v>0</v>
      </c>
      <c r="Q180" s="142">
        <v>0</v>
      </c>
      <c r="R180" s="142">
        <f t="shared" si="22"/>
        <v>0</v>
      </c>
      <c r="S180" s="142">
        <v>0</v>
      </c>
      <c r="T180" s="143">
        <f t="shared" si="23"/>
        <v>0</v>
      </c>
      <c r="AR180" s="144" t="s">
        <v>141</v>
      </c>
      <c r="AT180" s="144" t="s">
        <v>137</v>
      </c>
      <c r="AU180" s="144" t="s">
        <v>81</v>
      </c>
      <c r="AY180" s="16" t="s">
        <v>135</v>
      </c>
      <c r="BE180" s="145">
        <f t="shared" si="24"/>
        <v>0</v>
      </c>
      <c r="BF180" s="145">
        <f t="shared" si="25"/>
        <v>0</v>
      </c>
      <c r="BG180" s="145">
        <f t="shared" si="26"/>
        <v>0</v>
      </c>
      <c r="BH180" s="145">
        <f t="shared" si="27"/>
        <v>0</v>
      </c>
      <c r="BI180" s="145">
        <f t="shared" si="28"/>
        <v>0</v>
      </c>
      <c r="BJ180" s="16" t="s">
        <v>81</v>
      </c>
      <c r="BK180" s="145">
        <f t="shared" si="29"/>
        <v>0</v>
      </c>
      <c r="BL180" s="16" t="s">
        <v>141</v>
      </c>
      <c r="BM180" s="144" t="s">
        <v>856</v>
      </c>
    </row>
    <row r="181" spans="2:65" s="1" customFormat="1" ht="16.5" customHeight="1">
      <c r="B181" s="31"/>
      <c r="C181" s="132" t="s">
        <v>384</v>
      </c>
      <c r="D181" s="132" t="s">
        <v>137</v>
      </c>
      <c r="E181" s="133" t="s">
        <v>857</v>
      </c>
      <c r="F181" s="134" t="s">
        <v>858</v>
      </c>
      <c r="G181" s="135" t="s">
        <v>758</v>
      </c>
      <c r="H181" s="136">
        <v>10</v>
      </c>
      <c r="I181" s="137"/>
      <c r="J181" s="138">
        <f t="shared" si="20"/>
        <v>0</v>
      </c>
      <c r="K181" s="139"/>
      <c r="L181" s="31"/>
      <c r="M181" s="140" t="s">
        <v>1</v>
      </c>
      <c r="N181" s="141" t="s">
        <v>38</v>
      </c>
      <c r="P181" s="142">
        <f t="shared" si="21"/>
        <v>0</v>
      </c>
      <c r="Q181" s="142">
        <v>0</v>
      </c>
      <c r="R181" s="142">
        <f t="shared" si="22"/>
        <v>0</v>
      </c>
      <c r="S181" s="142">
        <v>0</v>
      </c>
      <c r="T181" s="143">
        <f t="shared" si="23"/>
        <v>0</v>
      </c>
      <c r="AR181" s="144" t="s">
        <v>141</v>
      </c>
      <c r="AT181" s="144" t="s">
        <v>137</v>
      </c>
      <c r="AU181" s="144" t="s">
        <v>81</v>
      </c>
      <c r="AY181" s="16" t="s">
        <v>135</v>
      </c>
      <c r="BE181" s="145">
        <f t="shared" si="24"/>
        <v>0</v>
      </c>
      <c r="BF181" s="145">
        <f t="shared" si="25"/>
        <v>0</v>
      </c>
      <c r="BG181" s="145">
        <f t="shared" si="26"/>
        <v>0</v>
      </c>
      <c r="BH181" s="145">
        <f t="shared" si="27"/>
        <v>0</v>
      </c>
      <c r="BI181" s="145">
        <f t="shared" si="28"/>
        <v>0</v>
      </c>
      <c r="BJ181" s="16" t="s">
        <v>81</v>
      </c>
      <c r="BK181" s="145">
        <f t="shared" si="29"/>
        <v>0</v>
      </c>
      <c r="BL181" s="16" t="s">
        <v>141</v>
      </c>
      <c r="BM181" s="144" t="s">
        <v>859</v>
      </c>
    </row>
    <row r="182" spans="2:65" s="11" customFormat="1" ht="25.9" customHeight="1">
      <c r="B182" s="120"/>
      <c r="D182" s="121" t="s">
        <v>72</v>
      </c>
      <c r="E182" s="122" t="s">
        <v>860</v>
      </c>
      <c r="F182" s="122" t="s">
        <v>861</v>
      </c>
      <c r="I182" s="123"/>
      <c r="J182" s="124">
        <f>BK182</f>
        <v>0</v>
      </c>
      <c r="L182" s="120"/>
      <c r="M182" s="125"/>
      <c r="P182" s="126">
        <f>SUM(P183:P185)</f>
        <v>0</v>
      </c>
      <c r="R182" s="126">
        <f>SUM(R183:R185)</f>
        <v>0</v>
      </c>
      <c r="T182" s="127">
        <f>SUM(T183:T185)</f>
        <v>0</v>
      </c>
      <c r="AR182" s="121" t="s">
        <v>81</v>
      </c>
      <c r="AT182" s="128" t="s">
        <v>72</v>
      </c>
      <c r="AU182" s="128" t="s">
        <v>73</v>
      </c>
      <c r="AY182" s="121" t="s">
        <v>135</v>
      </c>
      <c r="BK182" s="129">
        <f>SUM(BK183:BK185)</f>
        <v>0</v>
      </c>
    </row>
    <row r="183" spans="2:65" s="1" customFormat="1" ht="16.5" customHeight="1">
      <c r="B183" s="31"/>
      <c r="C183" s="132" t="s">
        <v>389</v>
      </c>
      <c r="D183" s="132" t="s">
        <v>137</v>
      </c>
      <c r="E183" s="133" t="s">
        <v>862</v>
      </c>
      <c r="F183" s="134" t="s">
        <v>863</v>
      </c>
      <c r="G183" s="135" t="s">
        <v>765</v>
      </c>
      <c r="H183" s="136">
        <v>1</v>
      </c>
      <c r="I183" s="137"/>
      <c r="J183" s="138">
        <f>ROUND(I183*H183,2)</f>
        <v>0</v>
      </c>
      <c r="K183" s="139"/>
      <c r="L183" s="31"/>
      <c r="M183" s="140" t="s">
        <v>1</v>
      </c>
      <c r="N183" s="141" t="s">
        <v>38</v>
      </c>
      <c r="P183" s="142">
        <f>O183*H183</f>
        <v>0</v>
      </c>
      <c r="Q183" s="142">
        <v>0</v>
      </c>
      <c r="R183" s="142">
        <f>Q183*H183</f>
        <v>0</v>
      </c>
      <c r="S183" s="142">
        <v>0</v>
      </c>
      <c r="T183" s="143">
        <f>S183*H183</f>
        <v>0</v>
      </c>
      <c r="AR183" s="144" t="s">
        <v>141</v>
      </c>
      <c r="AT183" s="144" t="s">
        <v>137</v>
      </c>
      <c r="AU183" s="144" t="s">
        <v>81</v>
      </c>
      <c r="AY183" s="16" t="s">
        <v>135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6" t="s">
        <v>81</v>
      </c>
      <c r="BK183" s="145">
        <f>ROUND(I183*H183,2)</f>
        <v>0</v>
      </c>
      <c r="BL183" s="16" t="s">
        <v>141</v>
      </c>
      <c r="BM183" s="144" t="s">
        <v>864</v>
      </c>
    </row>
    <row r="184" spans="2:65" s="1" customFormat="1" ht="16.5" customHeight="1">
      <c r="B184" s="31"/>
      <c r="C184" s="132" t="s">
        <v>397</v>
      </c>
      <c r="D184" s="132" t="s">
        <v>137</v>
      </c>
      <c r="E184" s="133" t="s">
        <v>865</v>
      </c>
      <c r="F184" s="134" t="s">
        <v>866</v>
      </c>
      <c r="G184" s="135" t="s">
        <v>867</v>
      </c>
      <c r="H184" s="136">
        <v>0.1</v>
      </c>
      <c r="I184" s="137"/>
      <c r="J184" s="138">
        <f>ROUND(I184*H184,2)</f>
        <v>0</v>
      </c>
      <c r="K184" s="139"/>
      <c r="L184" s="31"/>
      <c r="M184" s="140" t="s">
        <v>1</v>
      </c>
      <c r="N184" s="141" t="s">
        <v>38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141</v>
      </c>
      <c r="AT184" s="144" t="s">
        <v>137</v>
      </c>
      <c r="AU184" s="144" t="s">
        <v>81</v>
      </c>
      <c r="AY184" s="16" t="s">
        <v>135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6" t="s">
        <v>81</v>
      </c>
      <c r="BK184" s="145">
        <f>ROUND(I184*H184,2)</f>
        <v>0</v>
      </c>
      <c r="BL184" s="16" t="s">
        <v>141</v>
      </c>
      <c r="BM184" s="144" t="s">
        <v>868</v>
      </c>
    </row>
    <row r="185" spans="2:65" s="1" customFormat="1" ht="16.5" customHeight="1">
      <c r="B185" s="31"/>
      <c r="C185" s="132" t="s">
        <v>401</v>
      </c>
      <c r="D185" s="132" t="s">
        <v>137</v>
      </c>
      <c r="E185" s="133" t="s">
        <v>869</v>
      </c>
      <c r="F185" s="134" t="s">
        <v>870</v>
      </c>
      <c r="G185" s="135" t="s">
        <v>867</v>
      </c>
      <c r="H185" s="136">
        <v>0.2</v>
      </c>
      <c r="I185" s="137"/>
      <c r="J185" s="138">
        <f>ROUND(I185*H185,2)</f>
        <v>0</v>
      </c>
      <c r="K185" s="139"/>
      <c r="L185" s="31"/>
      <c r="M185" s="179" t="s">
        <v>1</v>
      </c>
      <c r="N185" s="180" t="s">
        <v>38</v>
      </c>
      <c r="O185" s="181"/>
      <c r="P185" s="182">
        <f>O185*H185</f>
        <v>0</v>
      </c>
      <c r="Q185" s="182">
        <v>0</v>
      </c>
      <c r="R185" s="182">
        <f>Q185*H185</f>
        <v>0</v>
      </c>
      <c r="S185" s="182">
        <v>0</v>
      </c>
      <c r="T185" s="183">
        <f>S185*H185</f>
        <v>0</v>
      </c>
      <c r="AR185" s="144" t="s">
        <v>141</v>
      </c>
      <c r="AT185" s="144" t="s">
        <v>137</v>
      </c>
      <c r="AU185" s="144" t="s">
        <v>81</v>
      </c>
      <c r="AY185" s="16" t="s">
        <v>135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6" t="s">
        <v>81</v>
      </c>
      <c r="BK185" s="145">
        <f>ROUND(I185*H185,2)</f>
        <v>0</v>
      </c>
      <c r="BL185" s="16" t="s">
        <v>141</v>
      </c>
      <c r="BM185" s="144" t="s">
        <v>871</v>
      </c>
    </row>
    <row r="186" spans="2:65" s="1" customFormat="1" ht="6.95" customHeight="1">
      <c r="B186" s="43"/>
      <c r="C186" s="44"/>
      <c r="D186" s="44"/>
      <c r="E186" s="44"/>
      <c r="F186" s="44"/>
      <c r="G186" s="44"/>
      <c r="H186" s="44"/>
      <c r="I186" s="44"/>
      <c r="J186" s="44"/>
      <c r="K186" s="44"/>
      <c r="L186" s="31"/>
    </row>
  </sheetData>
  <sheetProtection algorithmName="SHA-512" hashValue="or4+9gkaYRLqv5uTY87yoFWwzu51yVGUDrOh7cEsx2d8JI7zO5K3Vwq48NCRyD6gKjalbfZf8vCupKwHowiG8Q==" saltValue="qdJBCiCzJrtsudq40GUKunGgHmO6m0+axmrvmFauIRYnwgh6O0XVm4Pe4AU2a0d7SYvEwqEQ0z9zeyimDYHR2Q==" spinCount="100000" sheet="1" objects="1" scenarios="1" formatColumns="0" formatRows="0" autoFilter="0"/>
  <autoFilter ref="C124:K185" xr:uid="{00000000-0009-0000-0000-000003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6" t="s">
        <v>92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5" customHeight="1">
      <c r="B4" s="19"/>
      <c r="D4" s="20" t="s">
        <v>93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5" t="str">
        <f>'Rekapitulace stavby'!K6</f>
        <v>Přístavba výtahu k objektu úřadu městské části Praha 20, č.p. 647, Jívanská 10, k.ú. Horní Počernice, p.č. 1572/3,1573</v>
      </c>
      <c r="F7" s="226"/>
      <c r="G7" s="226"/>
      <c r="H7" s="226"/>
      <c r="L7" s="19"/>
    </row>
    <row r="8" spans="2:46" s="1" customFormat="1" ht="12" customHeight="1">
      <c r="B8" s="31"/>
      <c r="D8" s="26" t="s">
        <v>94</v>
      </c>
      <c r="L8" s="31"/>
    </row>
    <row r="9" spans="2:46" s="1" customFormat="1" ht="16.5" customHeight="1">
      <c r="B9" s="31"/>
      <c r="E9" s="187" t="s">
        <v>872</v>
      </c>
      <c r="F9" s="227"/>
      <c r="G9" s="227"/>
      <c r="H9" s="227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11. 7. 2025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8" t="str">
        <f>'Rekapitulace stavby'!E14</f>
        <v>Vyplň údaj</v>
      </c>
      <c r="F18" s="209"/>
      <c r="G18" s="209"/>
      <c r="H18" s="209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214" t="s">
        <v>1</v>
      </c>
      <c r="F27" s="214"/>
      <c r="G27" s="214"/>
      <c r="H27" s="214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ROUND(J118,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54" t="s">
        <v>37</v>
      </c>
      <c r="E33" s="26" t="s">
        <v>38</v>
      </c>
      <c r="F33" s="90">
        <f>ROUND((SUM(BE118:BE127)),  2)</f>
        <v>0</v>
      </c>
      <c r="I33" s="91">
        <v>0.21</v>
      </c>
      <c r="J33" s="90">
        <f>ROUND(((SUM(BE118:BE127))*I33),  2)</f>
        <v>0</v>
      </c>
      <c r="L33" s="31"/>
    </row>
    <row r="34" spans="2:12" s="1" customFormat="1" ht="14.45" customHeight="1">
      <c r="B34" s="31"/>
      <c r="E34" s="26" t="s">
        <v>39</v>
      </c>
      <c r="F34" s="90">
        <f>ROUND((SUM(BF118:BF127)),  2)</f>
        <v>0</v>
      </c>
      <c r="I34" s="91">
        <v>0.12</v>
      </c>
      <c r="J34" s="90">
        <f>ROUND(((SUM(BF118:BF127))*I34),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0">
        <f>ROUND((SUM(BG118:BG127)),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0">
        <f>ROUND((SUM(BH118:BH127)),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90">
        <f>ROUND((SUM(BI118:BI127)),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96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5" t="str">
        <f>E7</f>
        <v>Přístavba výtahu k objektu úřadu městské části Praha 20, č.p. 647, Jívanská 10, k.ú. Horní Počernice, p.č. 1572/3,1573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94</v>
      </c>
      <c r="L86" s="31"/>
    </row>
    <row r="87" spans="2:47" s="1" customFormat="1" ht="16.5" customHeight="1">
      <c r="B87" s="31"/>
      <c r="E87" s="187" t="str">
        <f>E9</f>
        <v>901 - VON</v>
      </c>
      <c r="F87" s="227"/>
      <c r="G87" s="227"/>
      <c r="H87" s="227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11. 7. 2025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97</v>
      </c>
      <c r="D94" s="92"/>
      <c r="E94" s="92"/>
      <c r="F94" s="92"/>
      <c r="G94" s="92"/>
      <c r="H94" s="92"/>
      <c r="I94" s="92"/>
      <c r="J94" s="101" t="s">
        <v>98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99</v>
      </c>
      <c r="J96" s="65">
        <f>J118</f>
        <v>0</v>
      </c>
      <c r="L96" s="31"/>
      <c r="AU96" s="16" t="s">
        <v>100</v>
      </c>
    </row>
    <row r="97" spans="2:12" s="8" customFormat="1" ht="24.95" customHeight="1">
      <c r="B97" s="103"/>
      <c r="D97" s="104" t="s">
        <v>873</v>
      </c>
      <c r="E97" s="105"/>
      <c r="F97" s="105"/>
      <c r="G97" s="105"/>
      <c r="H97" s="105"/>
      <c r="I97" s="105"/>
      <c r="J97" s="106">
        <f>J119</f>
        <v>0</v>
      </c>
      <c r="L97" s="103"/>
    </row>
    <row r="98" spans="2:12" s="9" customFormat="1" ht="19.899999999999999" customHeight="1">
      <c r="B98" s="107"/>
      <c r="D98" s="108" t="s">
        <v>874</v>
      </c>
      <c r="E98" s="109"/>
      <c r="F98" s="109"/>
      <c r="G98" s="109"/>
      <c r="H98" s="109"/>
      <c r="I98" s="109"/>
      <c r="J98" s="110">
        <f>J120</f>
        <v>0</v>
      </c>
      <c r="L98" s="107"/>
    </row>
    <row r="99" spans="2:12" s="1" customFormat="1" ht="21.75" customHeight="1">
      <c r="B99" s="31"/>
      <c r="L99" s="31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31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5" spans="2:12" s="1" customFormat="1" ht="24.95" customHeight="1">
      <c r="B105" s="31"/>
      <c r="C105" s="20" t="s">
        <v>120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16</v>
      </c>
      <c r="L107" s="31"/>
    </row>
    <row r="108" spans="2:12" s="1" customFormat="1" ht="26.25" customHeight="1">
      <c r="B108" s="31"/>
      <c r="E108" s="225" t="str">
        <f>E7</f>
        <v>Přístavba výtahu k objektu úřadu městské části Praha 20, č.p. 647, Jívanská 10, k.ú. Horní Počernice, p.č. 1572/3,1573</v>
      </c>
      <c r="F108" s="226"/>
      <c r="G108" s="226"/>
      <c r="H108" s="226"/>
      <c r="L108" s="31"/>
    </row>
    <row r="109" spans="2:12" s="1" customFormat="1" ht="12" customHeight="1">
      <c r="B109" s="31"/>
      <c r="C109" s="26" t="s">
        <v>94</v>
      </c>
      <c r="L109" s="31"/>
    </row>
    <row r="110" spans="2:12" s="1" customFormat="1" ht="16.5" customHeight="1">
      <c r="B110" s="31"/>
      <c r="E110" s="187" t="str">
        <f>E9</f>
        <v>901 - VON</v>
      </c>
      <c r="F110" s="227"/>
      <c r="G110" s="227"/>
      <c r="H110" s="227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20</v>
      </c>
      <c r="F112" s="24" t="str">
        <f>F12</f>
        <v xml:space="preserve"> </v>
      </c>
      <c r="I112" s="26" t="s">
        <v>22</v>
      </c>
      <c r="J112" s="51" t="str">
        <f>IF(J12="","",J12)</f>
        <v>11. 7. 2025</v>
      </c>
      <c r="L112" s="31"/>
    </row>
    <row r="113" spans="2:65" s="1" customFormat="1" ht="6.95" customHeight="1">
      <c r="B113" s="31"/>
      <c r="L113" s="31"/>
    </row>
    <row r="114" spans="2:65" s="1" customFormat="1" ht="15.2" customHeight="1">
      <c r="B114" s="31"/>
      <c r="C114" s="26" t="s">
        <v>24</v>
      </c>
      <c r="F114" s="24" t="str">
        <f>E15</f>
        <v xml:space="preserve"> </v>
      </c>
      <c r="I114" s="26" t="s">
        <v>29</v>
      </c>
      <c r="J114" s="29" t="str">
        <f>E21</f>
        <v xml:space="preserve"> </v>
      </c>
      <c r="L114" s="31"/>
    </row>
    <row r="115" spans="2:65" s="1" customFormat="1" ht="15.2" customHeight="1">
      <c r="B115" s="31"/>
      <c r="C115" s="26" t="s">
        <v>27</v>
      </c>
      <c r="F115" s="24" t="str">
        <f>IF(E18="","",E18)</f>
        <v>Vyplň údaj</v>
      </c>
      <c r="I115" s="26" t="s">
        <v>31</v>
      </c>
      <c r="J115" s="29" t="str">
        <f>E24</f>
        <v xml:space="preserve"> 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1"/>
      <c r="C117" s="112" t="s">
        <v>121</v>
      </c>
      <c r="D117" s="113" t="s">
        <v>58</v>
      </c>
      <c r="E117" s="113" t="s">
        <v>54</v>
      </c>
      <c r="F117" s="113" t="s">
        <v>55</v>
      </c>
      <c r="G117" s="113" t="s">
        <v>122</v>
      </c>
      <c r="H117" s="113" t="s">
        <v>123</v>
      </c>
      <c r="I117" s="113" t="s">
        <v>124</v>
      </c>
      <c r="J117" s="114" t="s">
        <v>98</v>
      </c>
      <c r="K117" s="115" t="s">
        <v>125</v>
      </c>
      <c r="L117" s="111"/>
      <c r="M117" s="58" t="s">
        <v>1</v>
      </c>
      <c r="N117" s="59" t="s">
        <v>37</v>
      </c>
      <c r="O117" s="59" t="s">
        <v>126</v>
      </c>
      <c r="P117" s="59" t="s">
        <v>127</v>
      </c>
      <c r="Q117" s="59" t="s">
        <v>128</v>
      </c>
      <c r="R117" s="59" t="s">
        <v>129</v>
      </c>
      <c r="S117" s="59" t="s">
        <v>130</v>
      </c>
      <c r="T117" s="60" t="s">
        <v>131</v>
      </c>
    </row>
    <row r="118" spans="2:65" s="1" customFormat="1" ht="22.9" customHeight="1">
      <c r="B118" s="31"/>
      <c r="C118" s="63" t="s">
        <v>132</v>
      </c>
      <c r="J118" s="116">
        <f>BK118</f>
        <v>0</v>
      </c>
      <c r="L118" s="31"/>
      <c r="M118" s="61"/>
      <c r="N118" s="52"/>
      <c r="O118" s="52"/>
      <c r="P118" s="117">
        <f>P119</f>
        <v>0</v>
      </c>
      <c r="Q118" s="52"/>
      <c r="R118" s="117">
        <f>R119</f>
        <v>0</v>
      </c>
      <c r="S118" s="52"/>
      <c r="T118" s="118">
        <f>T119</f>
        <v>0</v>
      </c>
      <c r="AT118" s="16" t="s">
        <v>72</v>
      </c>
      <c r="AU118" s="16" t="s">
        <v>100</v>
      </c>
      <c r="BK118" s="119">
        <f>BK119</f>
        <v>0</v>
      </c>
    </row>
    <row r="119" spans="2:65" s="11" customFormat="1" ht="25.9" customHeight="1">
      <c r="B119" s="120"/>
      <c r="D119" s="121" t="s">
        <v>72</v>
      </c>
      <c r="E119" s="122" t="s">
        <v>875</v>
      </c>
      <c r="F119" s="122" t="s">
        <v>875</v>
      </c>
      <c r="I119" s="123"/>
      <c r="J119" s="124">
        <f>BK119</f>
        <v>0</v>
      </c>
      <c r="L119" s="120"/>
      <c r="M119" s="125"/>
      <c r="P119" s="126">
        <f>P120</f>
        <v>0</v>
      </c>
      <c r="R119" s="126">
        <f>R120</f>
        <v>0</v>
      </c>
      <c r="T119" s="127">
        <f>T120</f>
        <v>0</v>
      </c>
      <c r="AR119" s="121" t="s">
        <v>141</v>
      </c>
      <c r="AT119" s="128" t="s">
        <v>72</v>
      </c>
      <c r="AU119" s="128" t="s">
        <v>73</v>
      </c>
      <c r="AY119" s="121" t="s">
        <v>135</v>
      </c>
      <c r="BK119" s="129">
        <f>BK120</f>
        <v>0</v>
      </c>
    </row>
    <row r="120" spans="2:65" s="11" customFormat="1" ht="22.9" customHeight="1">
      <c r="B120" s="120"/>
      <c r="D120" s="121" t="s">
        <v>72</v>
      </c>
      <c r="E120" s="130" t="s">
        <v>876</v>
      </c>
      <c r="F120" s="130" t="s">
        <v>877</v>
      </c>
      <c r="I120" s="123"/>
      <c r="J120" s="131">
        <f>BK120</f>
        <v>0</v>
      </c>
      <c r="L120" s="120"/>
      <c r="M120" s="125"/>
      <c r="P120" s="126">
        <f>SUM(P121:P127)</f>
        <v>0</v>
      </c>
      <c r="R120" s="126">
        <f>SUM(R121:R127)</f>
        <v>0</v>
      </c>
      <c r="T120" s="127">
        <f>SUM(T121:T127)</f>
        <v>0</v>
      </c>
      <c r="AR120" s="121" t="s">
        <v>141</v>
      </c>
      <c r="AT120" s="128" t="s">
        <v>72</v>
      </c>
      <c r="AU120" s="128" t="s">
        <v>81</v>
      </c>
      <c r="AY120" s="121" t="s">
        <v>135</v>
      </c>
      <c r="BK120" s="129">
        <f>SUM(BK121:BK127)</f>
        <v>0</v>
      </c>
    </row>
    <row r="121" spans="2:65" s="1" customFormat="1" ht="16.5" customHeight="1">
      <c r="B121" s="31"/>
      <c r="C121" s="132" t="s">
        <v>81</v>
      </c>
      <c r="D121" s="132" t="s">
        <v>137</v>
      </c>
      <c r="E121" s="133" t="s">
        <v>878</v>
      </c>
      <c r="F121" s="134" t="s">
        <v>879</v>
      </c>
      <c r="G121" s="135" t="s">
        <v>356</v>
      </c>
      <c r="H121" s="136">
        <v>1</v>
      </c>
      <c r="I121" s="137"/>
      <c r="J121" s="138">
        <f t="shared" ref="J121:J127" si="0">ROUND(I121*H121,2)</f>
        <v>0</v>
      </c>
      <c r="K121" s="139"/>
      <c r="L121" s="31"/>
      <c r="M121" s="140" t="s">
        <v>1</v>
      </c>
      <c r="N121" s="141" t="s">
        <v>38</v>
      </c>
      <c r="P121" s="142">
        <f t="shared" ref="P121:P127" si="1">O121*H121</f>
        <v>0</v>
      </c>
      <c r="Q121" s="142">
        <v>0</v>
      </c>
      <c r="R121" s="142">
        <f t="shared" ref="R121:R127" si="2">Q121*H121</f>
        <v>0</v>
      </c>
      <c r="S121" s="142">
        <v>0</v>
      </c>
      <c r="T121" s="143">
        <f t="shared" ref="T121:T127" si="3">S121*H121</f>
        <v>0</v>
      </c>
      <c r="AR121" s="144" t="s">
        <v>880</v>
      </c>
      <c r="AT121" s="144" t="s">
        <v>137</v>
      </c>
      <c r="AU121" s="144" t="s">
        <v>83</v>
      </c>
      <c r="AY121" s="16" t="s">
        <v>135</v>
      </c>
      <c r="BE121" s="145">
        <f t="shared" ref="BE121:BE127" si="4">IF(N121="základní",J121,0)</f>
        <v>0</v>
      </c>
      <c r="BF121" s="145">
        <f t="shared" ref="BF121:BF127" si="5">IF(N121="snížená",J121,0)</f>
        <v>0</v>
      </c>
      <c r="BG121" s="145">
        <f t="shared" ref="BG121:BG127" si="6">IF(N121="zákl. přenesená",J121,0)</f>
        <v>0</v>
      </c>
      <c r="BH121" s="145">
        <f t="shared" ref="BH121:BH127" si="7">IF(N121="sníž. přenesená",J121,0)</f>
        <v>0</v>
      </c>
      <c r="BI121" s="145">
        <f t="shared" ref="BI121:BI127" si="8">IF(N121="nulová",J121,0)</f>
        <v>0</v>
      </c>
      <c r="BJ121" s="16" t="s">
        <v>81</v>
      </c>
      <c r="BK121" s="145">
        <f t="shared" ref="BK121:BK127" si="9">ROUND(I121*H121,2)</f>
        <v>0</v>
      </c>
      <c r="BL121" s="16" t="s">
        <v>880</v>
      </c>
      <c r="BM121" s="144" t="s">
        <v>881</v>
      </c>
    </row>
    <row r="122" spans="2:65" s="1" customFormat="1" ht="16.5" customHeight="1">
      <c r="B122" s="31"/>
      <c r="C122" s="132" t="s">
        <v>83</v>
      </c>
      <c r="D122" s="132" t="s">
        <v>137</v>
      </c>
      <c r="E122" s="133" t="s">
        <v>882</v>
      </c>
      <c r="F122" s="134" t="s">
        <v>883</v>
      </c>
      <c r="G122" s="135" t="s">
        <v>356</v>
      </c>
      <c r="H122" s="136">
        <v>1</v>
      </c>
      <c r="I122" s="137"/>
      <c r="J122" s="138">
        <f t="shared" si="0"/>
        <v>0</v>
      </c>
      <c r="K122" s="139"/>
      <c r="L122" s="31"/>
      <c r="M122" s="140" t="s">
        <v>1</v>
      </c>
      <c r="N122" s="141" t="s">
        <v>38</v>
      </c>
      <c r="P122" s="142">
        <f t="shared" si="1"/>
        <v>0</v>
      </c>
      <c r="Q122" s="142">
        <v>0</v>
      </c>
      <c r="R122" s="142">
        <f t="shared" si="2"/>
        <v>0</v>
      </c>
      <c r="S122" s="142">
        <v>0</v>
      </c>
      <c r="T122" s="143">
        <f t="shared" si="3"/>
        <v>0</v>
      </c>
      <c r="AR122" s="144" t="s">
        <v>880</v>
      </c>
      <c r="AT122" s="144" t="s">
        <v>137</v>
      </c>
      <c r="AU122" s="144" t="s">
        <v>83</v>
      </c>
      <c r="AY122" s="16" t="s">
        <v>135</v>
      </c>
      <c r="BE122" s="145">
        <f t="shared" si="4"/>
        <v>0</v>
      </c>
      <c r="BF122" s="145">
        <f t="shared" si="5"/>
        <v>0</v>
      </c>
      <c r="BG122" s="145">
        <f t="shared" si="6"/>
        <v>0</v>
      </c>
      <c r="BH122" s="145">
        <f t="shared" si="7"/>
        <v>0</v>
      </c>
      <c r="BI122" s="145">
        <f t="shared" si="8"/>
        <v>0</v>
      </c>
      <c r="BJ122" s="16" t="s">
        <v>81</v>
      </c>
      <c r="BK122" s="145">
        <f t="shared" si="9"/>
        <v>0</v>
      </c>
      <c r="BL122" s="16" t="s">
        <v>880</v>
      </c>
      <c r="BM122" s="144" t="s">
        <v>884</v>
      </c>
    </row>
    <row r="123" spans="2:65" s="1" customFormat="1" ht="16.5" customHeight="1">
      <c r="B123" s="31"/>
      <c r="C123" s="132" t="s">
        <v>152</v>
      </c>
      <c r="D123" s="132" t="s">
        <v>137</v>
      </c>
      <c r="E123" s="133" t="s">
        <v>885</v>
      </c>
      <c r="F123" s="134" t="s">
        <v>886</v>
      </c>
      <c r="G123" s="135" t="s">
        <v>356</v>
      </c>
      <c r="H123" s="136">
        <v>1</v>
      </c>
      <c r="I123" s="137"/>
      <c r="J123" s="138">
        <f t="shared" si="0"/>
        <v>0</v>
      </c>
      <c r="K123" s="139"/>
      <c r="L123" s="31"/>
      <c r="M123" s="140" t="s">
        <v>1</v>
      </c>
      <c r="N123" s="141" t="s">
        <v>38</v>
      </c>
      <c r="P123" s="142">
        <f t="shared" si="1"/>
        <v>0</v>
      </c>
      <c r="Q123" s="142">
        <v>0</v>
      </c>
      <c r="R123" s="142">
        <f t="shared" si="2"/>
        <v>0</v>
      </c>
      <c r="S123" s="142">
        <v>0</v>
      </c>
      <c r="T123" s="143">
        <f t="shared" si="3"/>
        <v>0</v>
      </c>
      <c r="AR123" s="144" t="s">
        <v>880</v>
      </c>
      <c r="AT123" s="144" t="s">
        <v>137</v>
      </c>
      <c r="AU123" s="144" t="s">
        <v>83</v>
      </c>
      <c r="AY123" s="16" t="s">
        <v>135</v>
      </c>
      <c r="BE123" s="145">
        <f t="shared" si="4"/>
        <v>0</v>
      </c>
      <c r="BF123" s="145">
        <f t="shared" si="5"/>
        <v>0</v>
      </c>
      <c r="BG123" s="145">
        <f t="shared" si="6"/>
        <v>0</v>
      </c>
      <c r="BH123" s="145">
        <f t="shared" si="7"/>
        <v>0</v>
      </c>
      <c r="BI123" s="145">
        <f t="shared" si="8"/>
        <v>0</v>
      </c>
      <c r="BJ123" s="16" t="s">
        <v>81</v>
      </c>
      <c r="BK123" s="145">
        <f t="shared" si="9"/>
        <v>0</v>
      </c>
      <c r="BL123" s="16" t="s">
        <v>880</v>
      </c>
      <c r="BM123" s="144" t="s">
        <v>887</v>
      </c>
    </row>
    <row r="124" spans="2:65" s="1" customFormat="1" ht="37.9" customHeight="1">
      <c r="B124" s="31"/>
      <c r="C124" s="132" t="s">
        <v>141</v>
      </c>
      <c r="D124" s="132" t="s">
        <v>137</v>
      </c>
      <c r="E124" s="133" t="s">
        <v>888</v>
      </c>
      <c r="F124" s="134" t="s">
        <v>889</v>
      </c>
      <c r="G124" s="135" t="s">
        <v>356</v>
      </c>
      <c r="H124" s="136">
        <v>1</v>
      </c>
      <c r="I124" s="137"/>
      <c r="J124" s="138">
        <f t="shared" si="0"/>
        <v>0</v>
      </c>
      <c r="K124" s="139"/>
      <c r="L124" s="31"/>
      <c r="M124" s="140" t="s">
        <v>1</v>
      </c>
      <c r="N124" s="141" t="s">
        <v>38</v>
      </c>
      <c r="P124" s="142">
        <f t="shared" si="1"/>
        <v>0</v>
      </c>
      <c r="Q124" s="142">
        <v>0</v>
      </c>
      <c r="R124" s="142">
        <f t="shared" si="2"/>
        <v>0</v>
      </c>
      <c r="S124" s="142">
        <v>0</v>
      </c>
      <c r="T124" s="143">
        <f t="shared" si="3"/>
        <v>0</v>
      </c>
      <c r="AR124" s="144" t="s">
        <v>880</v>
      </c>
      <c r="AT124" s="144" t="s">
        <v>137</v>
      </c>
      <c r="AU124" s="144" t="s">
        <v>83</v>
      </c>
      <c r="AY124" s="16" t="s">
        <v>135</v>
      </c>
      <c r="BE124" s="145">
        <f t="shared" si="4"/>
        <v>0</v>
      </c>
      <c r="BF124" s="145">
        <f t="shared" si="5"/>
        <v>0</v>
      </c>
      <c r="BG124" s="145">
        <f t="shared" si="6"/>
        <v>0</v>
      </c>
      <c r="BH124" s="145">
        <f t="shared" si="7"/>
        <v>0</v>
      </c>
      <c r="BI124" s="145">
        <f t="shared" si="8"/>
        <v>0</v>
      </c>
      <c r="BJ124" s="16" t="s">
        <v>81</v>
      </c>
      <c r="BK124" s="145">
        <f t="shared" si="9"/>
        <v>0</v>
      </c>
      <c r="BL124" s="16" t="s">
        <v>880</v>
      </c>
      <c r="BM124" s="144" t="s">
        <v>890</v>
      </c>
    </row>
    <row r="125" spans="2:65" s="1" customFormat="1" ht="16.5" customHeight="1">
      <c r="B125" s="31"/>
      <c r="C125" s="132" t="s">
        <v>162</v>
      </c>
      <c r="D125" s="132" t="s">
        <v>137</v>
      </c>
      <c r="E125" s="133" t="s">
        <v>891</v>
      </c>
      <c r="F125" s="134" t="s">
        <v>892</v>
      </c>
      <c r="G125" s="135" t="s">
        <v>356</v>
      </c>
      <c r="H125" s="136">
        <v>1</v>
      </c>
      <c r="I125" s="137"/>
      <c r="J125" s="138">
        <f t="shared" si="0"/>
        <v>0</v>
      </c>
      <c r="K125" s="139"/>
      <c r="L125" s="31"/>
      <c r="M125" s="140" t="s">
        <v>1</v>
      </c>
      <c r="N125" s="141" t="s">
        <v>38</v>
      </c>
      <c r="P125" s="142">
        <f t="shared" si="1"/>
        <v>0</v>
      </c>
      <c r="Q125" s="142">
        <v>0</v>
      </c>
      <c r="R125" s="142">
        <f t="shared" si="2"/>
        <v>0</v>
      </c>
      <c r="S125" s="142">
        <v>0</v>
      </c>
      <c r="T125" s="143">
        <f t="shared" si="3"/>
        <v>0</v>
      </c>
      <c r="AR125" s="144" t="s">
        <v>880</v>
      </c>
      <c r="AT125" s="144" t="s">
        <v>137</v>
      </c>
      <c r="AU125" s="144" t="s">
        <v>83</v>
      </c>
      <c r="AY125" s="16" t="s">
        <v>135</v>
      </c>
      <c r="BE125" s="145">
        <f t="shared" si="4"/>
        <v>0</v>
      </c>
      <c r="BF125" s="145">
        <f t="shared" si="5"/>
        <v>0</v>
      </c>
      <c r="BG125" s="145">
        <f t="shared" si="6"/>
        <v>0</v>
      </c>
      <c r="BH125" s="145">
        <f t="shared" si="7"/>
        <v>0</v>
      </c>
      <c r="BI125" s="145">
        <f t="shared" si="8"/>
        <v>0</v>
      </c>
      <c r="BJ125" s="16" t="s">
        <v>81</v>
      </c>
      <c r="BK125" s="145">
        <f t="shared" si="9"/>
        <v>0</v>
      </c>
      <c r="BL125" s="16" t="s">
        <v>880</v>
      </c>
      <c r="BM125" s="144" t="s">
        <v>893</v>
      </c>
    </row>
    <row r="126" spans="2:65" s="1" customFormat="1" ht="16.5" customHeight="1">
      <c r="B126" s="31"/>
      <c r="C126" s="132" t="s">
        <v>167</v>
      </c>
      <c r="D126" s="132" t="s">
        <v>137</v>
      </c>
      <c r="E126" s="133" t="s">
        <v>894</v>
      </c>
      <c r="F126" s="134" t="s">
        <v>895</v>
      </c>
      <c r="G126" s="135" t="s">
        <v>356</v>
      </c>
      <c r="H126" s="136">
        <v>1</v>
      </c>
      <c r="I126" s="137"/>
      <c r="J126" s="138">
        <f t="shared" si="0"/>
        <v>0</v>
      </c>
      <c r="K126" s="139"/>
      <c r="L126" s="31"/>
      <c r="M126" s="140" t="s">
        <v>1</v>
      </c>
      <c r="N126" s="141" t="s">
        <v>38</v>
      </c>
      <c r="P126" s="142">
        <f t="shared" si="1"/>
        <v>0</v>
      </c>
      <c r="Q126" s="142">
        <v>0</v>
      </c>
      <c r="R126" s="142">
        <f t="shared" si="2"/>
        <v>0</v>
      </c>
      <c r="S126" s="142">
        <v>0</v>
      </c>
      <c r="T126" s="143">
        <f t="shared" si="3"/>
        <v>0</v>
      </c>
      <c r="AR126" s="144" t="s">
        <v>880</v>
      </c>
      <c r="AT126" s="144" t="s">
        <v>137</v>
      </c>
      <c r="AU126" s="144" t="s">
        <v>83</v>
      </c>
      <c r="AY126" s="16" t="s">
        <v>135</v>
      </c>
      <c r="BE126" s="145">
        <f t="shared" si="4"/>
        <v>0</v>
      </c>
      <c r="BF126" s="145">
        <f t="shared" si="5"/>
        <v>0</v>
      </c>
      <c r="BG126" s="145">
        <f t="shared" si="6"/>
        <v>0</v>
      </c>
      <c r="BH126" s="145">
        <f t="shared" si="7"/>
        <v>0</v>
      </c>
      <c r="BI126" s="145">
        <f t="shared" si="8"/>
        <v>0</v>
      </c>
      <c r="BJ126" s="16" t="s">
        <v>81</v>
      </c>
      <c r="BK126" s="145">
        <f t="shared" si="9"/>
        <v>0</v>
      </c>
      <c r="BL126" s="16" t="s">
        <v>880</v>
      </c>
      <c r="BM126" s="144" t="s">
        <v>896</v>
      </c>
    </row>
    <row r="127" spans="2:65" s="1" customFormat="1" ht="16.5" customHeight="1">
      <c r="B127" s="31"/>
      <c r="C127" s="132" t="s">
        <v>173</v>
      </c>
      <c r="D127" s="132" t="s">
        <v>137</v>
      </c>
      <c r="E127" s="133" t="s">
        <v>897</v>
      </c>
      <c r="F127" s="134" t="s">
        <v>898</v>
      </c>
      <c r="G127" s="135" t="s">
        <v>356</v>
      </c>
      <c r="H127" s="136">
        <v>1</v>
      </c>
      <c r="I127" s="137"/>
      <c r="J127" s="138">
        <f t="shared" si="0"/>
        <v>0</v>
      </c>
      <c r="K127" s="139"/>
      <c r="L127" s="31"/>
      <c r="M127" s="179" t="s">
        <v>1</v>
      </c>
      <c r="N127" s="180" t="s">
        <v>38</v>
      </c>
      <c r="O127" s="181"/>
      <c r="P127" s="182">
        <f t="shared" si="1"/>
        <v>0</v>
      </c>
      <c r="Q127" s="182">
        <v>0</v>
      </c>
      <c r="R127" s="182">
        <f t="shared" si="2"/>
        <v>0</v>
      </c>
      <c r="S127" s="182">
        <v>0</v>
      </c>
      <c r="T127" s="183">
        <f t="shared" si="3"/>
        <v>0</v>
      </c>
      <c r="AR127" s="144" t="s">
        <v>899</v>
      </c>
      <c r="AT127" s="144" t="s">
        <v>137</v>
      </c>
      <c r="AU127" s="144" t="s">
        <v>83</v>
      </c>
      <c r="AY127" s="16" t="s">
        <v>135</v>
      </c>
      <c r="BE127" s="145">
        <f t="shared" si="4"/>
        <v>0</v>
      </c>
      <c r="BF127" s="145">
        <f t="shared" si="5"/>
        <v>0</v>
      </c>
      <c r="BG127" s="145">
        <f t="shared" si="6"/>
        <v>0</v>
      </c>
      <c r="BH127" s="145">
        <f t="shared" si="7"/>
        <v>0</v>
      </c>
      <c r="BI127" s="145">
        <f t="shared" si="8"/>
        <v>0</v>
      </c>
      <c r="BJ127" s="16" t="s">
        <v>81</v>
      </c>
      <c r="BK127" s="145">
        <f t="shared" si="9"/>
        <v>0</v>
      </c>
      <c r="BL127" s="16" t="s">
        <v>899</v>
      </c>
      <c r="BM127" s="144" t="s">
        <v>900</v>
      </c>
    </row>
    <row r="128" spans="2:65" s="1" customFormat="1" ht="6.95" customHeight="1"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31"/>
    </row>
  </sheetData>
  <sheetProtection algorithmName="SHA-512" hashValue="vod1cGQ/xwsP5PrfhRVPo+Y4gqBEGWxirF0bz4o4B/ua0VXJs0NXaHxEGY38VEja6ROTjOlaFf0BPoLs96fh6A==" saltValue="odb9490eNh2E0lV9LPEXODm5cI6GxQu5fnLIlkCSaEyZzL+Vlhmu/+Q3ULWS9dXs4sPAyJyPcTfRBR02KCjlyA==" spinCount="100000" sheet="1" objects="1" scenarios="1" formatColumns="0" formatRows="0" autoFilter="0"/>
  <autoFilter ref="C117:K127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01 - SO 01 Přístavba výtahu</vt:lpstr>
      <vt:lpstr>02 - SO 02 Rekonstrukce v...</vt:lpstr>
      <vt:lpstr>101 - SO 101 Elektroinsta...</vt:lpstr>
      <vt:lpstr>901 - VON</vt:lpstr>
      <vt:lpstr>'01 - SO 01 Přístavba výtahu'!Názvy_tisku</vt:lpstr>
      <vt:lpstr>'02 - SO 02 Rekonstrukce v...'!Názvy_tisku</vt:lpstr>
      <vt:lpstr>'101 - SO 101 Elektroinsta...'!Názvy_tisku</vt:lpstr>
      <vt:lpstr>'901 - VON'!Názvy_tisku</vt:lpstr>
      <vt:lpstr>'Rekapitulace stavby'!Názvy_tisku</vt:lpstr>
      <vt:lpstr>'01 - SO 01 Přístavba výtahu'!Oblast_tisku</vt:lpstr>
      <vt:lpstr>'02 - SO 02 Rekonstrukce v...'!Oblast_tisku</vt:lpstr>
      <vt:lpstr>'101 - SO 101 Elektroinsta...'!Oblast_tisku</vt:lpstr>
      <vt:lpstr>'901 -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DESKTOP-VCEHUTE\uzivatel</dc:creator>
  <cp:lastModifiedBy>cerny85@volny.cz</cp:lastModifiedBy>
  <dcterms:created xsi:type="dcterms:W3CDTF">2025-07-11T12:00:05Z</dcterms:created>
  <dcterms:modified xsi:type="dcterms:W3CDTF">2025-07-11T12:01:04Z</dcterms:modified>
</cp:coreProperties>
</file>