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tskprague-my.sharepoint.com/personal/marketa_habelova_tsk-praha_cz/Documents/Documents/Dokumenty - Habelová/Markéta/Grinč/ROK 2026/Chodovická/"/>
    </mc:Choice>
  </mc:AlternateContent>
  <xr:revisionPtr revIDLastSave="0" documentId="8_{DA16AE41-89E2-4DE3-A84B-012AFC873A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kapitulace stavby" sheetId="1" r:id="rId1"/>
    <sheet name="SO 100.1 - Úsek 1 - Nácho..." sheetId="2" r:id="rId2"/>
    <sheet name="SO 100.2 - Úsek 2 - Mezil..." sheetId="3" r:id="rId3"/>
    <sheet name="SO 100.3 - Úsek 3 - Třebe..." sheetId="4" r:id="rId4"/>
    <sheet name="SO 100.4 - Úsek 4 - Běcho..." sheetId="5" r:id="rId5"/>
    <sheet name="ON - Ostatní náklady" sheetId="6" r:id="rId6"/>
    <sheet name="VRN - Vedlejší rozpočtové..." sheetId="7" r:id="rId7"/>
    <sheet name="Pokyny pro vyplnění" sheetId="8" r:id="rId8"/>
  </sheets>
  <definedNames>
    <definedName name="_xlnm._FilterDatabase" localSheetId="5" hidden="1">'ON - Ostatní náklady'!$C$83:$K$115</definedName>
    <definedName name="_xlnm._FilterDatabase" localSheetId="1" hidden="1">'SO 100.1 - Úsek 1 - Nácho...'!$C$93:$K$186</definedName>
    <definedName name="_xlnm._FilterDatabase" localSheetId="2" hidden="1">'SO 100.2 - Úsek 2 - Mezil...'!$C$93:$K$194</definedName>
    <definedName name="_xlnm._FilterDatabase" localSheetId="3" hidden="1">'SO 100.3 - Úsek 3 - Třebe...'!$C$93:$K$186</definedName>
    <definedName name="_xlnm._FilterDatabase" localSheetId="4" hidden="1">'SO 100.4 - Úsek 4 - Běcho...'!$C$94:$K$232</definedName>
    <definedName name="_xlnm._FilterDatabase" localSheetId="6" hidden="1">'VRN - Vedlejší rozpočtové...'!$C$82:$K$93</definedName>
    <definedName name="_xlnm.Print_Titles" localSheetId="5">'ON - Ostatní náklady'!$83:$83</definedName>
    <definedName name="_xlnm.Print_Titles" localSheetId="0">'Rekapitulace stavby'!$52:$52</definedName>
    <definedName name="_xlnm.Print_Titles" localSheetId="1">'SO 100.1 - Úsek 1 - Nácho...'!$93:$93</definedName>
    <definedName name="_xlnm.Print_Titles" localSheetId="2">'SO 100.2 - Úsek 2 - Mezil...'!$93:$93</definedName>
    <definedName name="_xlnm.Print_Titles" localSheetId="3">'SO 100.3 - Úsek 3 - Třebe...'!$93:$93</definedName>
    <definedName name="_xlnm.Print_Titles" localSheetId="4">'SO 100.4 - Úsek 4 - Běcho...'!$94:$94</definedName>
    <definedName name="_xlnm.Print_Titles" localSheetId="6">'VRN - Vedlejší rozpočtové...'!$82:$82</definedName>
    <definedName name="_xlnm.Print_Area" localSheetId="5">'ON - Ostatní náklady'!$C$4:$J$39,'ON - Ostatní náklady'!$C$45:$J$65,'ON - Ostatní náklady'!$C$71:$K$115</definedName>
    <definedName name="_xlnm.Print_Area" localSheetId="7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stavby'!$C$42:$AQ$62</definedName>
    <definedName name="_xlnm.Print_Area" localSheetId="1">'SO 100.1 - Úsek 1 - Nácho...'!$C$4:$J$41,'SO 100.1 - Úsek 1 - Nácho...'!$C$47:$J$73,'SO 100.1 - Úsek 1 - Nácho...'!$C$79:$K$186</definedName>
    <definedName name="_xlnm.Print_Area" localSheetId="2">'SO 100.2 - Úsek 2 - Mezil...'!$C$4:$J$41,'SO 100.2 - Úsek 2 - Mezil...'!$C$47:$J$73,'SO 100.2 - Úsek 2 - Mezil...'!$C$79:$K$194</definedName>
    <definedName name="_xlnm.Print_Area" localSheetId="3">'SO 100.3 - Úsek 3 - Třebe...'!$C$4:$J$41,'SO 100.3 - Úsek 3 - Třebe...'!$C$47:$J$73,'SO 100.3 - Úsek 3 - Třebe...'!$C$79:$K$186</definedName>
    <definedName name="_xlnm.Print_Area" localSheetId="4">'SO 100.4 - Úsek 4 - Běcho...'!$C$4:$J$41,'SO 100.4 - Úsek 4 - Běcho...'!$C$47:$J$74,'SO 100.4 - Úsek 4 - Běcho...'!$C$80:$K$232</definedName>
    <definedName name="_xlnm.Print_Area" localSheetId="6">'VRN - Vedlejší rozpočtové...'!$C$4:$J$39,'VRN - Vedlejší rozpočtové...'!$C$45:$J$64,'VRN - Vedlejší rozpočtové...'!$C$70:$K$93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61" i="1"/>
  <c r="J35" i="7"/>
  <c r="AX61" i="1" s="1"/>
  <c r="BI92" i="7"/>
  <c r="BH92" i="7"/>
  <c r="BG92" i="7"/>
  <c r="BF92" i="7"/>
  <c r="T92" i="7"/>
  <c r="T91" i="7"/>
  <c r="R92" i="7"/>
  <c r="R91" i="7"/>
  <c r="P92" i="7"/>
  <c r="P91" i="7"/>
  <c r="BI89" i="7"/>
  <c r="BH89" i="7"/>
  <c r="BG89" i="7"/>
  <c r="BF89" i="7"/>
  <c r="T89" i="7"/>
  <c r="T88" i="7"/>
  <c r="R89" i="7"/>
  <c r="R88" i="7"/>
  <c r="P89" i="7"/>
  <c r="P88" i="7"/>
  <c r="BI86" i="7"/>
  <c r="BH86" i="7"/>
  <c r="BG86" i="7"/>
  <c r="BF86" i="7"/>
  <c r="T86" i="7"/>
  <c r="T85" i="7"/>
  <c r="R86" i="7"/>
  <c r="R85" i="7"/>
  <c r="P86" i="7"/>
  <c r="P85" i="7"/>
  <c r="F77" i="7"/>
  <c r="E75" i="7"/>
  <c r="F52" i="7"/>
  <c r="E50" i="7"/>
  <c r="J24" i="7"/>
  <c r="E24" i="7"/>
  <c r="J55" i="7"/>
  <c r="J23" i="7"/>
  <c r="J21" i="7"/>
  <c r="E21" i="7"/>
  <c r="J79" i="7"/>
  <c r="J20" i="7"/>
  <c r="J18" i="7"/>
  <c r="E18" i="7"/>
  <c r="F55" i="7" s="1"/>
  <c r="J17" i="7"/>
  <c r="J15" i="7"/>
  <c r="E15" i="7"/>
  <c r="F79" i="7"/>
  <c r="J14" i="7"/>
  <c r="J12" i="7"/>
  <c r="J52" i="7"/>
  <c r="E7" i="7"/>
  <c r="E48" i="7"/>
  <c r="J37" i="6"/>
  <c r="J36" i="6"/>
  <c r="AY60" i="1" s="1"/>
  <c r="J35" i="6"/>
  <c r="AX60" i="1"/>
  <c r="BI112" i="6"/>
  <c r="BH112" i="6"/>
  <c r="BG112" i="6"/>
  <c r="BF112" i="6"/>
  <c r="T112" i="6"/>
  <c r="T111" i="6"/>
  <c r="R112" i="6"/>
  <c r="R111" i="6" s="1"/>
  <c r="P112" i="6"/>
  <c r="P111" i="6" s="1"/>
  <c r="BI110" i="6"/>
  <c r="BH110" i="6"/>
  <c r="BG110" i="6"/>
  <c r="BF110" i="6"/>
  <c r="T110" i="6"/>
  <c r="R110" i="6"/>
  <c r="P110" i="6"/>
  <c r="BI108" i="6"/>
  <c r="BH108" i="6"/>
  <c r="BG108" i="6"/>
  <c r="BF108" i="6"/>
  <c r="T108" i="6"/>
  <c r="R108" i="6"/>
  <c r="P108" i="6"/>
  <c r="BI105" i="6"/>
  <c r="BH105" i="6"/>
  <c r="BG105" i="6"/>
  <c r="BF105" i="6"/>
  <c r="T105" i="6"/>
  <c r="T104" i="6"/>
  <c r="R105" i="6"/>
  <c r="R104" i="6" s="1"/>
  <c r="P105" i="6"/>
  <c r="P104" i="6" s="1"/>
  <c r="BI103" i="6"/>
  <c r="BH103" i="6"/>
  <c r="BG103" i="6"/>
  <c r="BF103" i="6"/>
  <c r="T103" i="6"/>
  <c r="R103" i="6"/>
  <c r="P103" i="6"/>
  <c r="BI101" i="6"/>
  <c r="BH101" i="6"/>
  <c r="BG101" i="6"/>
  <c r="BF101" i="6"/>
  <c r="T101" i="6"/>
  <c r="R101" i="6"/>
  <c r="P101" i="6"/>
  <c r="BI97" i="6"/>
  <c r="BH97" i="6"/>
  <c r="BG97" i="6"/>
  <c r="BF97" i="6"/>
  <c r="T97" i="6"/>
  <c r="R97" i="6"/>
  <c r="P97" i="6"/>
  <c r="BI95" i="6"/>
  <c r="BH95" i="6"/>
  <c r="BG95" i="6"/>
  <c r="BF95" i="6"/>
  <c r="T95" i="6"/>
  <c r="R95" i="6"/>
  <c r="P95" i="6"/>
  <c r="BI91" i="6"/>
  <c r="BH91" i="6"/>
  <c r="BG91" i="6"/>
  <c r="BF91" i="6"/>
  <c r="T91" i="6"/>
  <c r="R91" i="6"/>
  <c r="P91" i="6"/>
  <c r="BI87" i="6"/>
  <c r="BH87" i="6"/>
  <c r="BG87" i="6"/>
  <c r="BF87" i="6"/>
  <c r="T87" i="6"/>
  <c r="R87" i="6"/>
  <c r="P87" i="6"/>
  <c r="F78" i="6"/>
  <c r="E76" i="6"/>
  <c r="F52" i="6"/>
  <c r="E50" i="6"/>
  <c r="J24" i="6"/>
  <c r="E24" i="6"/>
  <c r="J81" i="6"/>
  <c r="J23" i="6"/>
  <c r="J21" i="6"/>
  <c r="E21" i="6"/>
  <c r="J54" i="6"/>
  <c r="J20" i="6"/>
  <c r="J18" i="6"/>
  <c r="E18" i="6"/>
  <c r="F81" i="6"/>
  <c r="J17" i="6"/>
  <c r="J15" i="6"/>
  <c r="E15" i="6"/>
  <c r="F80" i="6"/>
  <c r="J14" i="6"/>
  <c r="J12" i="6"/>
  <c r="J52" i="6"/>
  <c r="E7" i="6"/>
  <c r="E74" i="6" s="1"/>
  <c r="J39" i="5"/>
  <c r="J38" i="5"/>
  <c r="AY59" i="1"/>
  <c r="J37" i="5"/>
  <c r="AX59" i="1" s="1"/>
  <c r="BI232" i="5"/>
  <c r="BH232" i="5"/>
  <c r="BG232" i="5"/>
  <c r="BF232" i="5"/>
  <c r="T232" i="5"/>
  <c r="T231" i="5"/>
  <c r="R232" i="5"/>
  <c r="R231" i="5"/>
  <c r="P232" i="5"/>
  <c r="P231" i="5"/>
  <c r="BI230" i="5"/>
  <c r="BH230" i="5"/>
  <c r="BG230" i="5"/>
  <c r="BF230" i="5"/>
  <c r="T230" i="5"/>
  <c r="R230" i="5"/>
  <c r="P230" i="5"/>
  <c r="BI229" i="5"/>
  <c r="BH229" i="5"/>
  <c r="BG229" i="5"/>
  <c r="BF229" i="5"/>
  <c r="T229" i="5"/>
  <c r="R229" i="5"/>
  <c r="P229" i="5"/>
  <c r="BI226" i="5"/>
  <c r="BH226" i="5"/>
  <c r="BG226" i="5"/>
  <c r="BF226" i="5"/>
  <c r="T226" i="5"/>
  <c r="T225" i="5"/>
  <c r="R226" i="5"/>
  <c r="R225" i="5"/>
  <c r="P226" i="5"/>
  <c r="P225" i="5"/>
  <c r="BI221" i="5"/>
  <c r="BH221" i="5"/>
  <c r="BG221" i="5"/>
  <c r="BF221" i="5"/>
  <c r="T221" i="5"/>
  <c r="R221" i="5"/>
  <c r="P221" i="5"/>
  <c r="BI216" i="5"/>
  <c r="BH216" i="5"/>
  <c r="BG216" i="5"/>
  <c r="BF216" i="5"/>
  <c r="T216" i="5"/>
  <c r="R216" i="5"/>
  <c r="P216" i="5"/>
  <c r="BI212" i="5"/>
  <c r="BH212" i="5"/>
  <c r="BG212" i="5"/>
  <c r="BF212" i="5"/>
  <c r="T212" i="5"/>
  <c r="R212" i="5"/>
  <c r="P212" i="5"/>
  <c r="BI208" i="5"/>
  <c r="BH208" i="5"/>
  <c r="BG208" i="5"/>
  <c r="BF208" i="5"/>
  <c r="T208" i="5"/>
  <c r="R208" i="5"/>
  <c r="P208" i="5"/>
  <c r="BI204" i="5"/>
  <c r="BH204" i="5"/>
  <c r="BG204" i="5"/>
  <c r="BF204" i="5"/>
  <c r="T204" i="5"/>
  <c r="R204" i="5"/>
  <c r="P204" i="5"/>
  <c r="BI199" i="5"/>
  <c r="BH199" i="5"/>
  <c r="BG199" i="5"/>
  <c r="BF199" i="5"/>
  <c r="T199" i="5"/>
  <c r="R199" i="5"/>
  <c r="P199" i="5"/>
  <c r="BI196" i="5"/>
  <c r="BH196" i="5"/>
  <c r="BG196" i="5"/>
  <c r="BF196" i="5"/>
  <c r="T196" i="5"/>
  <c r="R196" i="5"/>
  <c r="P196" i="5"/>
  <c r="BI192" i="5"/>
  <c r="BH192" i="5"/>
  <c r="BG192" i="5"/>
  <c r="BF192" i="5"/>
  <c r="T192" i="5"/>
  <c r="R192" i="5"/>
  <c r="P192" i="5"/>
  <c r="BI190" i="5"/>
  <c r="BH190" i="5"/>
  <c r="BG190" i="5"/>
  <c r="BF190" i="5"/>
  <c r="T190" i="5"/>
  <c r="R190" i="5"/>
  <c r="P190" i="5"/>
  <c r="BI188" i="5"/>
  <c r="BH188" i="5"/>
  <c r="BG188" i="5"/>
  <c r="BF188" i="5"/>
  <c r="T188" i="5"/>
  <c r="R188" i="5"/>
  <c r="P188" i="5"/>
  <c r="BI185" i="5"/>
  <c r="BH185" i="5"/>
  <c r="BG185" i="5"/>
  <c r="BF185" i="5"/>
  <c r="T185" i="5"/>
  <c r="R185" i="5"/>
  <c r="P185" i="5"/>
  <c r="BI180" i="5"/>
  <c r="BH180" i="5"/>
  <c r="BG180" i="5"/>
  <c r="BF180" i="5"/>
  <c r="T180" i="5"/>
  <c r="R180" i="5"/>
  <c r="P180" i="5"/>
  <c r="BI178" i="5"/>
  <c r="BH178" i="5"/>
  <c r="BG178" i="5"/>
  <c r="BF178" i="5"/>
  <c r="T178" i="5"/>
  <c r="R178" i="5"/>
  <c r="P178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70" i="5"/>
  <c r="BH170" i="5"/>
  <c r="BG170" i="5"/>
  <c r="BF170" i="5"/>
  <c r="T170" i="5"/>
  <c r="R170" i="5"/>
  <c r="P170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3" i="5"/>
  <c r="BH153" i="5"/>
  <c r="BG153" i="5"/>
  <c r="BF153" i="5"/>
  <c r="T153" i="5"/>
  <c r="R153" i="5"/>
  <c r="P153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2" i="5"/>
  <c r="BH132" i="5"/>
  <c r="BG132" i="5"/>
  <c r="BF132" i="5"/>
  <c r="T132" i="5"/>
  <c r="T131" i="5"/>
  <c r="R132" i="5"/>
  <c r="R131" i="5"/>
  <c r="P132" i="5"/>
  <c r="P131" i="5" s="1"/>
  <c r="BI127" i="5"/>
  <c r="BH127" i="5"/>
  <c r="BG127" i="5"/>
  <c r="BF127" i="5"/>
  <c r="T127" i="5"/>
  <c r="R127" i="5"/>
  <c r="P127" i="5"/>
  <c r="BI123" i="5"/>
  <c r="BH123" i="5"/>
  <c r="BG123" i="5"/>
  <c r="BF123" i="5"/>
  <c r="T123" i="5"/>
  <c r="R123" i="5"/>
  <c r="P123" i="5"/>
  <c r="BI119" i="5"/>
  <c r="BH119" i="5"/>
  <c r="BG119" i="5"/>
  <c r="BF119" i="5"/>
  <c r="T119" i="5"/>
  <c r="R119" i="5"/>
  <c r="P119" i="5"/>
  <c r="BI115" i="5"/>
  <c r="BH115" i="5"/>
  <c r="BG115" i="5"/>
  <c r="BF115" i="5"/>
  <c r="T115" i="5"/>
  <c r="R115" i="5"/>
  <c r="P115" i="5"/>
  <c r="BI111" i="5"/>
  <c r="BH111" i="5"/>
  <c r="BG111" i="5"/>
  <c r="BF111" i="5"/>
  <c r="T111" i="5"/>
  <c r="R111" i="5"/>
  <c r="P111" i="5"/>
  <c r="BI106" i="5"/>
  <c r="BH106" i="5"/>
  <c r="BG106" i="5"/>
  <c r="BF106" i="5"/>
  <c r="T106" i="5"/>
  <c r="R106" i="5"/>
  <c r="P106" i="5"/>
  <c r="BI102" i="5"/>
  <c r="BH102" i="5"/>
  <c r="BG102" i="5"/>
  <c r="BF102" i="5"/>
  <c r="T102" i="5"/>
  <c r="R102" i="5"/>
  <c r="P102" i="5"/>
  <c r="BI98" i="5"/>
  <c r="BH98" i="5"/>
  <c r="BG98" i="5"/>
  <c r="BF98" i="5"/>
  <c r="T98" i="5"/>
  <c r="R98" i="5"/>
  <c r="P98" i="5"/>
  <c r="F89" i="5"/>
  <c r="E87" i="5"/>
  <c r="F56" i="5"/>
  <c r="E54" i="5"/>
  <c r="J26" i="5"/>
  <c r="E26" i="5"/>
  <c r="J59" i="5"/>
  <c r="J25" i="5"/>
  <c r="J23" i="5"/>
  <c r="E23" i="5"/>
  <c r="J91" i="5"/>
  <c r="J22" i="5"/>
  <c r="J20" i="5"/>
  <c r="E20" i="5"/>
  <c r="F92" i="5"/>
  <c r="J19" i="5"/>
  <c r="J17" i="5"/>
  <c r="E17" i="5"/>
  <c r="F91" i="5"/>
  <c r="J16" i="5"/>
  <c r="J14" i="5"/>
  <c r="J56" i="5"/>
  <c r="E7" i="5"/>
  <c r="E50" i="5"/>
  <c r="J39" i="4"/>
  <c r="J38" i="4"/>
  <c r="AY58" i="1"/>
  <c r="J37" i="4"/>
  <c r="AX58" i="1" s="1"/>
  <c r="BI186" i="4"/>
  <c r="BH186" i="4"/>
  <c r="BG186" i="4"/>
  <c r="BF186" i="4"/>
  <c r="T186" i="4"/>
  <c r="T185" i="4"/>
  <c r="R186" i="4"/>
  <c r="R185" i="4" s="1"/>
  <c r="P186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0" i="4"/>
  <c r="BH180" i="4"/>
  <c r="BG180" i="4"/>
  <c r="BF180" i="4"/>
  <c r="T180" i="4"/>
  <c r="T179" i="4"/>
  <c r="R180" i="4"/>
  <c r="R179" i="4" s="1"/>
  <c r="P180" i="4"/>
  <c r="P179" i="4"/>
  <c r="BI175" i="4"/>
  <c r="BH175" i="4"/>
  <c r="BG175" i="4"/>
  <c r="BF175" i="4"/>
  <c r="T175" i="4"/>
  <c r="R175" i="4"/>
  <c r="P175" i="4"/>
  <c r="BI170" i="4"/>
  <c r="BH170" i="4"/>
  <c r="BG170" i="4"/>
  <c r="BF170" i="4"/>
  <c r="T170" i="4"/>
  <c r="R170" i="4"/>
  <c r="P170" i="4"/>
  <c r="BI166" i="4"/>
  <c r="BH166" i="4"/>
  <c r="BG166" i="4"/>
  <c r="BF166" i="4"/>
  <c r="T166" i="4"/>
  <c r="R166" i="4"/>
  <c r="P166" i="4"/>
  <c r="BI162" i="4"/>
  <c r="BH162" i="4"/>
  <c r="BG162" i="4"/>
  <c r="BF162" i="4"/>
  <c r="T162" i="4"/>
  <c r="R162" i="4"/>
  <c r="P162" i="4"/>
  <c r="BI158" i="4"/>
  <c r="BH158" i="4"/>
  <c r="BG158" i="4"/>
  <c r="BF158" i="4"/>
  <c r="T158" i="4"/>
  <c r="R158" i="4"/>
  <c r="P158" i="4"/>
  <c r="BI153" i="4"/>
  <c r="BH153" i="4"/>
  <c r="BG153" i="4"/>
  <c r="BF153" i="4"/>
  <c r="T153" i="4"/>
  <c r="R153" i="4"/>
  <c r="P153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2" i="4"/>
  <c r="BH122" i="4"/>
  <c r="BG122" i="4"/>
  <c r="BF122" i="4"/>
  <c r="T122" i="4"/>
  <c r="R122" i="4"/>
  <c r="P122" i="4"/>
  <c r="BI118" i="4"/>
  <c r="BH118" i="4"/>
  <c r="BG118" i="4"/>
  <c r="BF118" i="4"/>
  <c r="T118" i="4"/>
  <c r="R118" i="4"/>
  <c r="P118" i="4"/>
  <c r="BI114" i="4"/>
  <c r="BH114" i="4"/>
  <c r="BG114" i="4"/>
  <c r="BF114" i="4"/>
  <c r="T114" i="4"/>
  <c r="R114" i="4"/>
  <c r="P114" i="4"/>
  <c r="BI110" i="4"/>
  <c r="BH110" i="4"/>
  <c r="BG110" i="4"/>
  <c r="BF110" i="4"/>
  <c r="T110" i="4"/>
  <c r="R110" i="4"/>
  <c r="P110" i="4"/>
  <c r="BI105" i="4"/>
  <c r="BH105" i="4"/>
  <c r="BG105" i="4"/>
  <c r="BF105" i="4"/>
  <c r="T105" i="4"/>
  <c r="R105" i="4"/>
  <c r="P105" i="4"/>
  <c r="BI101" i="4"/>
  <c r="BH101" i="4"/>
  <c r="BG101" i="4"/>
  <c r="BF101" i="4"/>
  <c r="T101" i="4"/>
  <c r="R101" i="4"/>
  <c r="P101" i="4"/>
  <c r="BI97" i="4"/>
  <c r="BH97" i="4"/>
  <c r="BG97" i="4"/>
  <c r="BF97" i="4"/>
  <c r="T97" i="4"/>
  <c r="R97" i="4"/>
  <c r="P97" i="4"/>
  <c r="F88" i="4"/>
  <c r="E86" i="4"/>
  <c r="F56" i="4"/>
  <c r="E54" i="4"/>
  <c r="J26" i="4"/>
  <c r="E26" i="4"/>
  <c r="J91" i="4"/>
  <c r="J25" i="4"/>
  <c r="J23" i="4"/>
  <c r="E23" i="4"/>
  <c r="J58" i="4" s="1"/>
  <c r="J22" i="4"/>
  <c r="J20" i="4"/>
  <c r="E20" i="4"/>
  <c r="F59" i="4"/>
  <c r="J19" i="4"/>
  <c r="J17" i="4"/>
  <c r="E17" i="4"/>
  <c r="F90" i="4"/>
  <c r="J16" i="4"/>
  <c r="J14" i="4"/>
  <c r="J88" i="4"/>
  <c r="E7" i="4"/>
  <c r="E50" i="4" s="1"/>
  <c r="J39" i="3"/>
  <c r="J38" i="3"/>
  <c r="AY57" i="1"/>
  <c r="J37" i="3"/>
  <c r="AX57" i="1"/>
  <c r="BI194" i="3"/>
  <c r="BH194" i="3"/>
  <c r="BG194" i="3"/>
  <c r="BF194" i="3"/>
  <c r="T194" i="3"/>
  <c r="T193" i="3" s="1"/>
  <c r="R194" i="3"/>
  <c r="R193" i="3" s="1"/>
  <c r="P194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T187" i="3" s="1"/>
  <c r="R188" i="3"/>
  <c r="R187" i="3" s="1"/>
  <c r="P188" i="3"/>
  <c r="P187" i="3"/>
  <c r="BI183" i="3"/>
  <c r="BH183" i="3"/>
  <c r="BG183" i="3"/>
  <c r="BF183" i="3"/>
  <c r="T183" i="3"/>
  <c r="R183" i="3"/>
  <c r="P183" i="3"/>
  <c r="BI178" i="3"/>
  <c r="BH178" i="3"/>
  <c r="BG178" i="3"/>
  <c r="BF178" i="3"/>
  <c r="T178" i="3"/>
  <c r="R178" i="3"/>
  <c r="P178" i="3"/>
  <c r="BI174" i="3"/>
  <c r="BH174" i="3"/>
  <c r="BG174" i="3"/>
  <c r="BF174" i="3"/>
  <c r="T174" i="3"/>
  <c r="R174" i="3"/>
  <c r="P174" i="3"/>
  <c r="BI170" i="3"/>
  <c r="BH170" i="3"/>
  <c r="BG170" i="3"/>
  <c r="BF170" i="3"/>
  <c r="T170" i="3"/>
  <c r="R170" i="3"/>
  <c r="P170" i="3"/>
  <c r="BI166" i="3"/>
  <c r="BH166" i="3"/>
  <c r="BG166" i="3"/>
  <c r="BF166" i="3"/>
  <c r="T166" i="3"/>
  <c r="R166" i="3"/>
  <c r="P166" i="3"/>
  <c r="BI161" i="3"/>
  <c r="BH161" i="3"/>
  <c r="BG161" i="3"/>
  <c r="BF161" i="3"/>
  <c r="T161" i="3"/>
  <c r="R161" i="3"/>
  <c r="P161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2" i="3"/>
  <c r="BH122" i="3"/>
  <c r="BG122" i="3"/>
  <c r="BF122" i="3"/>
  <c r="T122" i="3"/>
  <c r="R122" i="3"/>
  <c r="P122" i="3"/>
  <c r="BI118" i="3"/>
  <c r="BH118" i="3"/>
  <c r="BG118" i="3"/>
  <c r="BF118" i="3"/>
  <c r="T118" i="3"/>
  <c r="R118" i="3"/>
  <c r="P118" i="3"/>
  <c r="BI114" i="3"/>
  <c r="BH114" i="3"/>
  <c r="BG114" i="3"/>
  <c r="BF114" i="3"/>
  <c r="T114" i="3"/>
  <c r="R114" i="3"/>
  <c r="P114" i="3"/>
  <c r="BI110" i="3"/>
  <c r="BH110" i="3"/>
  <c r="BG110" i="3"/>
  <c r="BF110" i="3"/>
  <c r="T110" i="3"/>
  <c r="R110" i="3"/>
  <c r="P110" i="3"/>
  <c r="BI105" i="3"/>
  <c r="BH105" i="3"/>
  <c r="BG105" i="3"/>
  <c r="BF105" i="3"/>
  <c r="T105" i="3"/>
  <c r="R105" i="3"/>
  <c r="P105" i="3"/>
  <c r="BI101" i="3"/>
  <c r="BH101" i="3"/>
  <c r="BG101" i="3"/>
  <c r="BF101" i="3"/>
  <c r="T101" i="3"/>
  <c r="R101" i="3"/>
  <c r="P101" i="3"/>
  <c r="BI97" i="3"/>
  <c r="BH97" i="3"/>
  <c r="BG97" i="3"/>
  <c r="BF97" i="3"/>
  <c r="T97" i="3"/>
  <c r="R97" i="3"/>
  <c r="P97" i="3"/>
  <c r="F88" i="3"/>
  <c r="E86" i="3"/>
  <c r="F56" i="3"/>
  <c r="E54" i="3"/>
  <c r="J26" i="3"/>
  <c r="E26" i="3"/>
  <c r="J91" i="3"/>
  <c r="J25" i="3"/>
  <c r="J23" i="3"/>
  <c r="E23" i="3"/>
  <c r="J90" i="3" s="1"/>
  <c r="J22" i="3"/>
  <c r="J20" i="3"/>
  <c r="E20" i="3"/>
  <c r="F59" i="3"/>
  <c r="J19" i="3"/>
  <c r="J17" i="3"/>
  <c r="E17" i="3"/>
  <c r="F58" i="3"/>
  <c r="J16" i="3"/>
  <c r="J14" i="3"/>
  <c r="J88" i="3" s="1"/>
  <c r="E7" i="3"/>
  <c r="E82" i="3"/>
  <c r="J39" i="2"/>
  <c r="J38" i="2"/>
  <c r="AY56" i="1"/>
  <c r="J37" i="2"/>
  <c r="AX56" i="1"/>
  <c r="BI186" i="2"/>
  <c r="BH186" i="2"/>
  <c r="BG186" i="2"/>
  <c r="BF186" i="2"/>
  <c r="T186" i="2"/>
  <c r="T185" i="2" s="1"/>
  <c r="R186" i="2"/>
  <c r="R185" i="2"/>
  <c r="P186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T179" i="2" s="1"/>
  <c r="R180" i="2"/>
  <c r="R179" i="2"/>
  <c r="P180" i="2"/>
  <c r="P179" i="2"/>
  <c r="BI175" i="2"/>
  <c r="BH175" i="2"/>
  <c r="BG175" i="2"/>
  <c r="BF175" i="2"/>
  <c r="T175" i="2"/>
  <c r="R175" i="2"/>
  <c r="P175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2" i="2"/>
  <c r="BH122" i="2"/>
  <c r="BG122" i="2"/>
  <c r="BF122" i="2"/>
  <c r="T122" i="2"/>
  <c r="R122" i="2"/>
  <c r="P122" i="2"/>
  <c r="BI118" i="2"/>
  <c r="BH118" i="2"/>
  <c r="BG118" i="2"/>
  <c r="BF118" i="2"/>
  <c r="T118" i="2"/>
  <c r="R118" i="2"/>
  <c r="P118" i="2"/>
  <c r="BI114" i="2"/>
  <c r="BH114" i="2"/>
  <c r="BG114" i="2"/>
  <c r="BF114" i="2"/>
  <c r="T114" i="2"/>
  <c r="R114" i="2"/>
  <c r="P114" i="2"/>
  <c r="BI110" i="2"/>
  <c r="BH110" i="2"/>
  <c r="BG110" i="2"/>
  <c r="BF110" i="2"/>
  <c r="T110" i="2"/>
  <c r="R110" i="2"/>
  <c r="P110" i="2"/>
  <c r="BI105" i="2"/>
  <c r="BH105" i="2"/>
  <c r="BG105" i="2"/>
  <c r="BF105" i="2"/>
  <c r="T105" i="2"/>
  <c r="R105" i="2"/>
  <c r="P105" i="2"/>
  <c r="BI101" i="2"/>
  <c r="BH101" i="2"/>
  <c r="BG101" i="2"/>
  <c r="BF101" i="2"/>
  <c r="T101" i="2"/>
  <c r="R101" i="2"/>
  <c r="P101" i="2"/>
  <c r="BI97" i="2"/>
  <c r="BH97" i="2"/>
  <c r="BG97" i="2"/>
  <c r="BF97" i="2"/>
  <c r="T97" i="2"/>
  <c r="R97" i="2"/>
  <c r="P97" i="2"/>
  <c r="F88" i="2"/>
  <c r="E86" i="2"/>
  <c r="F56" i="2"/>
  <c r="E54" i="2"/>
  <c r="J26" i="2"/>
  <c r="E26" i="2"/>
  <c r="J59" i="2"/>
  <c r="J25" i="2"/>
  <c r="J23" i="2"/>
  <c r="E23" i="2"/>
  <c r="J90" i="2"/>
  <c r="J22" i="2"/>
  <c r="J20" i="2"/>
  <c r="E20" i="2"/>
  <c r="F91" i="2"/>
  <c r="J19" i="2"/>
  <c r="J17" i="2"/>
  <c r="E17" i="2"/>
  <c r="F90" i="2"/>
  <c r="J16" i="2"/>
  <c r="J14" i="2"/>
  <c r="J88" i="2"/>
  <c r="E7" i="2"/>
  <c r="E50" i="2"/>
  <c r="L50" i="1"/>
  <c r="AM50" i="1"/>
  <c r="AM49" i="1"/>
  <c r="L49" i="1"/>
  <c r="AM47" i="1"/>
  <c r="L47" i="1"/>
  <c r="L45" i="1"/>
  <c r="L44" i="1"/>
  <c r="J92" i="7"/>
  <c r="BK199" i="5"/>
  <c r="J101" i="6"/>
  <c r="J216" i="5"/>
  <c r="J180" i="5"/>
  <c r="BK184" i="4"/>
  <c r="BK132" i="4"/>
  <c r="BK154" i="3"/>
  <c r="BK118" i="3"/>
  <c r="BK180" i="2"/>
  <c r="BK148" i="2"/>
  <c r="BK86" i="7"/>
  <c r="BK95" i="6"/>
  <c r="BK230" i="5"/>
  <c r="BK204" i="5"/>
  <c r="J178" i="5"/>
  <c r="J160" i="5"/>
  <c r="BK123" i="5"/>
  <c r="BK175" i="4"/>
  <c r="J158" i="4"/>
  <c r="J137" i="4"/>
  <c r="J132" i="4"/>
  <c r="J188" i="3"/>
  <c r="J161" i="3"/>
  <c r="J132" i="3"/>
  <c r="J97" i="3"/>
  <c r="J166" i="2"/>
  <c r="J133" i="2"/>
  <c r="BK108" i="6"/>
  <c r="J230" i="5"/>
  <c r="J199" i="5"/>
  <c r="BK170" i="5"/>
  <c r="BK160" i="5"/>
  <c r="J142" i="5"/>
  <c r="BK137" i="4"/>
  <c r="J97" i="4"/>
  <c r="J149" i="3"/>
  <c r="BK137" i="3"/>
  <c r="J127" i="3"/>
  <c r="BK101" i="3"/>
  <c r="BK133" i="2"/>
  <c r="J118" i="2"/>
  <c r="J143" i="5"/>
  <c r="BK106" i="5"/>
  <c r="BK180" i="4"/>
  <c r="J162" i="4"/>
  <c r="BK110" i="4"/>
  <c r="BK191" i="3"/>
  <c r="J156" i="3"/>
  <c r="J137" i="3"/>
  <c r="BK97" i="3"/>
  <c r="BK146" i="2"/>
  <c r="BK112" i="6"/>
  <c r="BK165" i="5"/>
  <c r="J91" i="6"/>
  <c r="BK196" i="5"/>
  <c r="J172" i="5"/>
  <c r="J145" i="5"/>
  <c r="J127" i="5"/>
  <c r="BK139" i="3"/>
  <c r="J110" i="3"/>
  <c r="J162" i="2"/>
  <c r="J129" i="2"/>
  <c r="BK92" i="7"/>
  <c r="BK105" i="6"/>
  <c r="BK212" i="5"/>
  <c r="BK172" i="5"/>
  <c r="J157" i="5"/>
  <c r="J147" i="5"/>
  <c r="BK142" i="5"/>
  <c r="J102" i="5"/>
  <c r="BK135" i="4"/>
  <c r="J130" i="4"/>
  <c r="J118" i="4"/>
  <c r="J191" i="3"/>
  <c r="BK174" i="3"/>
  <c r="BK152" i="3"/>
  <c r="J170" i="2"/>
  <c r="BK134" i="2"/>
  <c r="J122" i="2"/>
  <c r="J105" i="2"/>
  <c r="J86" i="7"/>
  <c r="J97" i="6"/>
  <c r="J226" i="5"/>
  <c r="J163" i="5"/>
  <c r="J158" i="5"/>
  <c r="J137" i="5"/>
  <c r="J115" i="5"/>
  <c r="J148" i="4"/>
  <c r="J101" i="4"/>
  <c r="J105" i="3"/>
  <c r="J158" i="2"/>
  <c r="J144" i="2"/>
  <c r="J134" i="2"/>
  <c r="BK129" i="2"/>
  <c r="BK102" i="5"/>
  <c r="J175" i="4"/>
  <c r="BK153" i="4"/>
  <c r="J141" i="4"/>
  <c r="J129" i="4"/>
  <c r="BK101" i="4"/>
  <c r="BK178" i="3"/>
  <c r="BK134" i="3"/>
  <c r="J180" i="2"/>
  <c r="J141" i="2"/>
  <c r="J212" i="5"/>
  <c r="J108" i="6"/>
  <c r="J221" i="5"/>
  <c r="BK185" i="5"/>
  <c r="BK149" i="5"/>
  <c r="J153" i="4"/>
  <c r="J192" i="3"/>
  <c r="BK114" i="3"/>
  <c r="BK175" i="2"/>
  <c r="J146" i="2"/>
  <c r="J103" i="6"/>
  <c r="BK91" i="6"/>
  <c r="BK226" i="5"/>
  <c r="J185" i="5"/>
  <c r="BK163" i="5"/>
  <c r="BK153" i="5"/>
  <c r="J186" i="4"/>
  <c r="BK162" i="4"/>
  <c r="BK141" i="4"/>
  <c r="J134" i="4"/>
  <c r="J122" i="4"/>
  <c r="BK105" i="4"/>
  <c r="BK166" i="3"/>
  <c r="J145" i="3"/>
  <c r="BK105" i="3"/>
  <c r="BK139" i="2"/>
  <c r="BK127" i="2"/>
  <c r="J110" i="2"/>
  <c r="BK221" i="5"/>
  <c r="BK188" i="5"/>
  <c r="BK162" i="5"/>
  <c r="BK147" i="5"/>
  <c r="J123" i="5"/>
  <c r="BK166" i="4"/>
  <c r="J139" i="3"/>
  <c r="BK135" i="3"/>
  <c r="J122" i="3"/>
  <c r="J184" i="2"/>
  <c r="BK153" i="2"/>
  <c r="BK114" i="2"/>
  <c r="J140" i="5"/>
  <c r="BK98" i="5"/>
  <c r="J170" i="4"/>
  <c r="BK148" i="4"/>
  <c r="J139" i="4"/>
  <c r="J174" i="3"/>
  <c r="J147" i="3"/>
  <c r="J130" i="3"/>
  <c r="BK170" i="2"/>
  <c r="BK137" i="2"/>
  <c r="BK216" i="5"/>
  <c r="BK89" i="7"/>
  <c r="BK87" i="6"/>
  <c r="BK158" i="5"/>
  <c r="BK132" i="5"/>
  <c r="J98" i="5"/>
  <c r="BK158" i="4"/>
  <c r="J183" i="3"/>
  <c r="BK122" i="3"/>
  <c r="BK132" i="2"/>
  <c r="AS55" i="1"/>
  <c r="BK232" i="5"/>
  <c r="J192" i="5"/>
  <c r="BK180" i="5"/>
  <c r="BK145" i="5"/>
  <c r="BK139" i="5"/>
  <c r="BK115" i="5"/>
  <c r="BK170" i="4"/>
  <c r="BK146" i="4"/>
  <c r="BK139" i="4"/>
  <c r="BK194" i="3"/>
  <c r="J178" i="3"/>
  <c r="BK156" i="3"/>
  <c r="BK130" i="3"/>
  <c r="BK186" i="2"/>
  <c r="J153" i="2"/>
  <c r="J97" i="2"/>
  <c r="BK110" i="6"/>
  <c r="J232" i="5"/>
  <c r="BK208" i="5"/>
  <c r="BK178" i="5"/>
  <c r="J161" i="5"/>
  <c r="BK111" i="5"/>
  <c r="J133" i="4"/>
  <c r="BK161" i="3"/>
  <c r="BK141" i="3"/>
  <c r="J134" i="3"/>
  <c r="J118" i="3"/>
  <c r="BK135" i="2"/>
  <c r="BK122" i="2"/>
  <c r="BK97" i="2"/>
  <c r="BK127" i="5"/>
  <c r="BK186" i="4"/>
  <c r="J127" i="4"/>
  <c r="BK192" i="3"/>
  <c r="BK170" i="3"/>
  <c r="BK145" i="3"/>
  <c r="BK132" i="3"/>
  <c r="J175" i="2"/>
  <c r="J139" i="2"/>
  <c r="BK101" i="6"/>
  <c r="J196" i="5"/>
  <c r="J190" i="5"/>
  <c r="BK161" i="5"/>
  <c r="BK144" i="5"/>
  <c r="J119" i="5"/>
  <c r="BK183" i="4"/>
  <c r="BK129" i="4"/>
  <c r="BK183" i="2"/>
  <c r="J135" i="2"/>
  <c r="BK101" i="2"/>
  <c r="J112" i="6"/>
  <c r="BK97" i="6"/>
  <c r="J87" i="6"/>
  <c r="J170" i="5"/>
  <c r="J153" i="5"/>
  <c r="J144" i="5"/>
  <c r="BK137" i="5"/>
  <c r="J184" i="4"/>
  <c r="BK127" i="4"/>
  <c r="J110" i="4"/>
  <c r="J194" i="3"/>
  <c r="J170" i="3"/>
  <c r="J154" i="3"/>
  <c r="BK110" i="3"/>
  <c r="J186" i="2"/>
  <c r="J114" i="2"/>
  <c r="J89" i="7"/>
  <c r="BK103" i="6"/>
  <c r="J229" i="5"/>
  <c r="J204" i="5"/>
  <c r="J174" i="5"/>
  <c r="BK140" i="5"/>
  <c r="J106" i="5"/>
  <c r="BK130" i="4"/>
  <c r="J166" i="3"/>
  <c r="BK147" i="3"/>
  <c r="J133" i="3"/>
  <c r="J148" i="2"/>
  <c r="J137" i="2"/>
  <c r="BK130" i="2"/>
  <c r="BK110" i="2"/>
  <c r="J139" i="5"/>
  <c r="BK134" i="4"/>
  <c r="BK114" i="4"/>
  <c r="BK188" i="3"/>
  <c r="J152" i="3"/>
  <c r="J135" i="3"/>
  <c r="J183" i="2"/>
  <c r="J110" i="6"/>
  <c r="BK190" i="5"/>
  <c r="J95" i="6"/>
  <c r="J208" i="5"/>
  <c r="BK174" i="5"/>
  <c r="J146" i="4"/>
  <c r="BK97" i="4"/>
  <c r="BK127" i="3"/>
  <c r="BK184" i="2"/>
  <c r="BK166" i="2"/>
  <c r="J127" i="2"/>
  <c r="BK229" i="5"/>
  <c r="J188" i="5"/>
  <c r="J162" i="5"/>
  <c r="J149" i="5"/>
  <c r="BK143" i="5"/>
  <c r="BK119" i="5"/>
  <c r="J144" i="4"/>
  <c r="BK133" i="4"/>
  <c r="BK122" i="4"/>
  <c r="J105" i="4"/>
  <c r="BK183" i="3"/>
  <c r="BK133" i="3"/>
  <c r="J101" i="3"/>
  <c r="BK158" i="2"/>
  <c r="J130" i="2"/>
  <c r="BK118" i="2"/>
  <c r="J101" i="2"/>
  <c r="J105" i="6"/>
  <c r="BK192" i="5"/>
  <c r="J165" i="5"/>
  <c r="BK157" i="5"/>
  <c r="J132" i="5"/>
  <c r="J180" i="4"/>
  <c r="J114" i="4"/>
  <c r="BK129" i="3"/>
  <c r="J114" i="3"/>
  <c r="BK162" i="2"/>
  <c r="BK141" i="2"/>
  <c r="J132" i="2"/>
  <c r="J111" i="5"/>
  <c r="J183" i="4"/>
  <c r="J166" i="4"/>
  <c r="BK144" i="4"/>
  <c r="J135" i="4"/>
  <c r="BK118" i="4"/>
  <c r="BK149" i="3"/>
  <c r="J141" i="3"/>
  <c r="J129" i="3"/>
  <c r="BK144" i="2"/>
  <c r="BK105" i="2"/>
  <c r="R84" i="7" l="1"/>
  <c r="R83" i="7"/>
  <c r="P84" i="7"/>
  <c r="P83" i="7"/>
  <c r="AU61" i="1" s="1"/>
  <c r="T84" i="7"/>
  <c r="T83" i="7" s="1"/>
  <c r="T96" i="2"/>
  <c r="R109" i="2"/>
  <c r="R126" i="2"/>
  <c r="T138" i="2"/>
  <c r="P152" i="2"/>
  <c r="P182" i="2"/>
  <c r="T96" i="3"/>
  <c r="P109" i="3"/>
  <c r="R126" i="3"/>
  <c r="P138" i="3"/>
  <c r="T160" i="3"/>
  <c r="BK190" i="3"/>
  <c r="J190" i="3"/>
  <c r="J71" i="3"/>
  <c r="P190" i="3"/>
  <c r="BK96" i="4"/>
  <c r="BK109" i="4"/>
  <c r="J109" i="4" s="1"/>
  <c r="J66" i="4" s="1"/>
  <c r="BK126" i="4"/>
  <c r="J126" i="4"/>
  <c r="J67" i="4" s="1"/>
  <c r="T126" i="4"/>
  <c r="T138" i="4"/>
  <c r="BK152" i="4"/>
  <c r="J152" i="4"/>
  <c r="J69" i="4" s="1"/>
  <c r="P182" i="4"/>
  <c r="R96" i="2"/>
  <c r="T109" i="2"/>
  <c r="P126" i="2"/>
  <c r="P138" i="2"/>
  <c r="R152" i="2"/>
  <c r="BK182" i="2"/>
  <c r="J182" i="2"/>
  <c r="J71" i="2" s="1"/>
  <c r="BK96" i="3"/>
  <c r="R109" i="3"/>
  <c r="T126" i="3"/>
  <c r="T138" i="3"/>
  <c r="P160" i="3"/>
  <c r="P96" i="4"/>
  <c r="R109" i="4"/>
  <c r="R126" i="4"/>
  <c r="R152" i="4"/>
  <c r="T182" i="4"/>
  <c r="P97" i="5"/>
  <c r="T97" i="5"/>
  <c r="T110" i="5"/>
  <c r="BK136" i="5"/>
  <c r="J136" i="5" s="1"/>
  <c r="J68" i="5" s="1"/>
  <c r="R136" i="5"/>
  <c r="R148" i="5"/>
  <c r="T198" i="5"/>
  <c r="BK228" i="5"/>
  <c r="J228" i="5"/>
  <c r="J72" i="5" s="1"/>
  <c r="R228" i="5"/>
  <c r="P86" i="6"/>
  <c r="T107" i="6"/>
  <c r="BK96" i="2"/>
  <c r="J96" i="2" s="1"/>
  <c r="J65" i="2" s="1"/>
  <c r="BK109" i="2"/>
  <c r="J109" i="2" s="1"/>
  <c r="J66" i="2" s="1"/>
  <c r="BK126" i="2"/>
  <c r="J126" i="2"/>
  <c r="J67" i="2" s="1"/>
  <c r="BK138" i="2"/>
  <c r="J138" i="2" s="1"/>
  <c r="J68" i="2" s="1"/>
  <c r="BK152" i="2"/>
  <c r="J152" i="2" s="1"/>
  <c r="J69" i="2" s="1"/>
  <c r="R182" i="2"/>
  <c r="R96" i="3"/>
  <c r="BK109" i="3"/>
  <c r="J109" i="3" s="1"/>
  <c r="J66" i="3" s="1"/>
  <c r="BK126" i="3"/>
  <c r="J126" i="3"/>
  <c r="J67" i="3" s="1"/>
  <c r="BK138" i="3"/>
  <c r="J138" i="3"/>
  <c r="J68" i="3" s="1"/>
  <c r="BK160" i="3"/>
  <c r="J160" i="3"/>
  <c r="J69" i="3" s="1"/>
  <c r="T190" i="3"/>
  <c r="T96" i="4"/>
  <c r="P109" i="4"/>
  <c r="P126" i="4"/>
  <c r="BK138" i="4"/>
  <c r="J138" i="4" s="1"/>
  <c r="J68" i="4" s="1"/>
  <c r="R138" i="4"/>
  <c r="R95" i="4" s="1"/>
  <c r="R94" i="4" s="1"/>
  <c r="P152" i="4"/>
  <c r="R182" i="4"/>
  <c r="R97" i="5"/>
  <c r="BK110" i="5"/>
  <c r="J110" i="5"/>
  <c r="J66" i="5" s="1"/>
  <c r="P136" i="5"/>
  <c r="T136" i="5"/>
  <c r="T148" i="5"/>
  <c r="R198" i="5"/>
  <c r="T228" i="5"/>
  <c r="T86" i="6"/>
  <c r="T85" i="6" s="1"/>
  <c r="T84" i="6" s="1"/>
  <c r="P107" i="6"/>
  <c r="P96" i="2"/>
  <c r="P109" i="2"/>
  <c r="T126" i="2"/>
  <c r="R138" i="2"/>
  <c r="T152" i="2"/>
  <c r="T182" i="2"/>
  <c r="P96" i="3"/>
  <c r="T109" i="3"/>
  <c r="P126" i="3"/>
  <c r="R138" i="3"/>
  <c r="R160" i="3"/>
  <c r="R190" i="3"/>
  <c r="R96" i="4"/>
  <c r="T109" i="4"/>
  <c r="P138" i="4"/>
  <c r="T152" i="4"/>
  <c r="BK182" i="4"/>
  <c r="J182" i="4"/>
  <c r="J71" i="4"/>
  <c r="R110" i="5"/>
  <c r="BK148" i="5"/>
  <c r="J148" i="5"/>
  <c r="J69" i="5" s="1"/>
  <c r="BK198" i="5"/>
  <c r="J198" i="5" s="1"/>
  <c r="J70" i="5" s="1"/>
  <c r="P228" i="5"/>
  <c r="BK86" i="6"/>
  <c r="J86" i="6" s="1"/>
  <c r="J61" i="6" s="1"/>
  <c r="R107" i="6"/>
  <c r="BK97" i="5"/>
  <c r="J97" i="5"/>
  <c r="J65" i="5"/>
  <c r="P110" i="5"/>
  <c r="P148" i="5"/>
  <c r="P198" i="5"/>
  <c r="R86" i="6"/>
  <c r="R85" i="6" s="1"/>
  <c r="R84" i="6" s="1"/>
  <c r="BK107" i="6"/>
  <c r="J107" i="6"/>
  <c r="J63" i="6"/>
  <c r="J58" i="2"/>
  <c r="BE97" i="2"/>
  <c r="BE114" i="2"/>
  <c r="BE118" i="2"/>
  <c r="BE122" i="2"/>
  <c r="BE127" i="2"/>
  <c r="BE129" i="2"/>
  <c r="BE130" i="2"/>
  <c r="BE132" i="2"/>
  <c r="BE133" i="2"/>
  <c r="BE134" i="2"/>
  <c r="BE148" i="2"/>
  <c r="BE153" i="2"/>
  <c r="BE158" i="2"/>
  <c r="BE162" i="2"/>
  <c r="BE183" i="2"/>
  <c r="E50" i="3"/>
  <c r="J58" i="3"/>
  <c r="F91" i="3"/>
  <c r="BE105" i="3"/>
  <c r="BE110" i="3"/>
  <c r="BE114" i="3"/>
  <c r="BE122" i="3"/>
  <c r="BE129" i="3"/>
  <c r="BE152" i="3"/>
  <c r="BK193" i="3"/>
  <c r="J193" i="3"/>
  <c r="J72" i="3" s="1"/>
  <c r="F58" i="4"/>
  <c r="E82" i="4"/>
  <c r="F91" i="4"/>
  <c r="BE97" i="4"/>
  <c r="BE122" i="4"/>
  <c r="BE133" i="4"/>
  <c r="BE141" i="4"/>
  <c r="BE148" i="4"/>
  <c r="BE153" i="4"/>
  <c r="BE184" i="4"/>
  <c r="BK179" i="4"/>
  <c r="J179" i="4" s="1"/>
  <c r="J70" i="4" s="1"/>
  <c r="BK185" i="4"/>
  <c r="J185" i="4"/>
  <c r="J72" i="4" s="1"/>
  <c r="J58" i="5"/>
  <c r="E83" i="5"/>
  <c r="J92" i="5"/>
  <c r="BE132" i="5"/>
  <c r="BE142" i="5"/>
  <c r="J56" i="2"/>
  <c r="F59" i="2"/>
  <c r="J91" i="2"/>
  <c r="BE137" i="2"/>
  <c r="BE139" i="2"/>
  <c r="BE166" i="2"/>
  <c r="BE170" i="2"/>
  <c r="BE175" i="2"/>
  <c r="BK185" i="2"/>
  <c r="J185" i="2"/>
  <c r="J72" i="2"/>
  <c r="J56" i="3"/>
  <c r="F90" i="3"/>
  <c r="BE132" i="3"/>
  <c r="BE149" i="3"/>
  <c r="BE154" i="3"/>
  <c r="BE174" i="3"/>
  <c r="BE178" i="3"/>
  <c r="BE188" i="3"/>
  <c r="BE191" i="3"/>
  <c r="J59" i="4"/>
  <c r="BE110" i="4"/>
  <c r="BE129" i="4"/>
  <c r="BE132" i="4"/>
  <c r="BE135" i="4"/>
  <c r="BE146" i="4"/>
  <c r="BE162" i="4"/>
  <c r="BE170" i="4"/>
  <c r="BE175" i="4"/>
  <c r="F59" i="5"/>
  <c r="BE102" i="5"/>
  <c r="BE127" i="5"/>
  <c r="BE139" i="5"/>
  <c r="BE143" i="5"/>
  <c r="BE144" i="5"/>
  <c r="BE158" i="5"/>
  <c r="BE161" i="5"/>
  <c r="BE165" i="5"/>
  <c r="BE174" i="5"/>
  <c r="BE180" i="5"/>
  <c r="BE185" i="5"/>
  <c r="BE216" i="5"/>
  <c r="BE230" i="5"/>
  <c r="BK231" i="5"/>
  <c r="J231" i="5" s="1"/>
  <c r="J73" i="5" s="1"/>
  <c r="F54" i="6"/>
  <c r="F55" i="6"/>
  <c r="J78" i="6"/>
  <c r="J80" i="6"/>
  <c r="BE87" i="6"/>
  <c r="BE95" i="6"/>
  <c r="BE101" i="6"/>
  <c r="BE108" i="6"/>
  <c r="BK104" i="6"/>
  <c r="J104" i="6"/>
  <c r="J62" i="6" s="1"/>
  <c r="F54" i="7"/>
  <c r="E73" i="7"/>
  <c r="J80" i="7"/>
  <c r="BE92" i="7"/>
  <c r="BK91" i="7"/>
  <c r="J91" i="7" s="1"/>
  <c r="J63" i="7" s="1"/>
  <c r="F58" i="2"/>
  <c r="E82" i="2"/>
  <c r="BE135" i="2"/>
  <c r="BE141" i="2"/>
  <c r="BE144" i="2"/>
  <c r="BE146" i="2"/>
  <c r="BE180" i="2"/>
  <c r="BE184" i="2"/>
  <c r="BE186" i="2"/>
  <c r="BK179" i="2"/>
  <c r="J179" i="2" s="1"/>
  <c r="J70" i="2" s="1"/>
  <c r="BE127" i="3"/>
  <c r="BE134" i="3"/>
  <c r="BE137" i="3"/>
  <c r="BE139" i="3"/>
  <c r="BE147" i="3"/>
  <c r="BE192" i="3"/>
  <c r="BE194" i="3"/>
  <c r="BK187" i="3"/>
  <c r="J187" i="3"/>
  <c r="J70" i="3"/>
  <c r="J56" i="4"/>
  <c r="J90" i="4"/>
  <c r="BE114" i="4"/>
  <c r="BE127" i="4"/>
  <c r="BE137" i="4"/>
  <c r="BE139" i="4"/>
  <c r="BE158" i="4"/>
  <c r="BE166" i="4"/>
  <c r="BE180" i="4"/>
  <c r="BE183" i="4"/>
  <c r="BE186" i="4"/>
  <c r="F58" i="5"/>
  <c r="J89" i="5"/>
  <c r="BE98" i="5"/>
  <c r="BE106" i="5"/>
  <c r="BE111" i="5"/>
  <c r="BE119" i="5"/>
  <c r="BE137" i="5"/>
  <c r="BE140" i="5"/>
  <c r="BE147" i="5"/>
  <c r="BE149" i="5"/>
  <c r="BE162" i="5"/>
  <c r="BE172" i="5"/>
  <c r="BE190" i="5"/>
  <c r="BE196" i="5"/>
  <c r="BE199" i="5"/>
  <c r="BE221" i="5"/>
  <c r="BE226" i="5"/>
  <c r="BE232" i="5"/>
  <c r="BK131" i="5"/>
  <c r="J131" i="5" s="1"/>
  <c r="J67" i="5" s="1"/>
  <c r="E48" i="6"/>
  <c r="J55" i="6"/>
  <c r="BE91" i="6"/>
  <c r="BE110" i="6"/>
  <c r="BE112" i="6"/>
  <c r="BK111" i="6"/>
  <c r="J111" i="6" s="1"/>
  <c r="J64" i="6" s="1"/>
  <c r="J54" i="7"/>
  <c r="J77" i="7"/>
  <c r="F80" i="7"/>
  <c r="BE89" i="7"/>
  <c r="BK85" i="7"/>
  <c r="J85" i="7" s="1"/>
  <c r="J61" i="7" s="1"/>
  <c r="BK88" i="7"/>
  <c r="J88" i="7" s="1"/>
  <c r="J62" i="7" s="1"/>
  <c r="BE101" i="2"/>
  <c r="BE105" i="2"/>
  <c r="BE110" i="2"/>
  <c r="J59" i="3"/>
  <c r="BE97" i="3"/>
  <c r="BE101" i="3"/>
  <c r="BE118" i="3"/>
  <c r="BE130" i="3"/>
  <c r="BE133" i="3"/>
  <c r="BE135" i="3"/>
  <c r="BE141" i="3"/>
  <c r="BE145" i="3"/>
  <c r="BE156" i="3"/>
  <c r="BE161" i="3"/>
  <c r="BE166" i="3"/>
  <c r="BE170" i="3"/>
  <c r="BE183" i="3"/>
  <c r="BE101" i="4"/>
  <c r="BE105" i="4"/>
  <c r="BE118" i="4"/>
  <c r="BE130" i="4"/>
  <c r="BE134" i="4"/>
  <c r="BE144" i="4"/>
  <c r="BE115" i="5"/>
  <c r="BE123" i="5"/>
  <c r="BE145" i="5"/>
  <c r="BE157" i="5"/>
  <c r="BE160" i="5"/>
  <c r="BE170" i="5"/>
  <c r="BE178" i="5"/>
  <c r="BE188" i="5"/>
  <c r="BE192" i="5"/>
  <c r="BE204" i="5"/>
  <c r="BE212" i="5"/>
  <c r="BE229" i="5"/>
  <c r="BK225" i="5"/>
  <c r="J225" i="5" s="1"/>
  <c r="J71" i="5" s="1"/>
  <c r="BE105" i="6"/>
  <c r="BE86" i="7"/>
  <c r="BE153" i="5"/>
  <c r="BE163" i="5"/>
  <c r="BE208" i="5"/>
  <c r="BE97" i="6"/>
  <c r="BE103" i="6"/>
  <c r="J34" i="7"/>
  <c r="AW61" i="1" s="1"/>
  <c r="F36" i="6"/>
  <c r="BC60" i="1" s="1"/>
  <c r="J36" i="2"/>
  <c r="AW56" i="1" s="1"/>
  <c r="F38" i="5"/>
  <c r="BC59" i="1" s="1"/>
  <c r="J36" i="5"/>
  <c r="AW59" i="1"/>
  <c r="F37" i="7"/>
  <c r="BD61" i="1"/>
  <c r="F39" i="4"/>
  <c r="BD58" i="1" s="1"/>
  <c r="F37" i="4"/>
  <c r="BB58" i="1" s="1"/>
  <c r="J36" i="3"/>
  <c r="AW57" i="1" s="1"/>
  <c r="J36" i="4"/>
  <c r="AW58" i="1" s="1"/>
  <c r="F36" i="7"/>
  <c r="BC61" i="1"/>
  <c r="F38" i="3"/>
  <c r="BC57" i="1"/>
  <c r="AS54" i="1"/>
  <c r="F38" i="4"/>
  <c r="BC58" i="1"/>
  <c r="F39" i="3"/>
  <c r="BD57" i="1"/>
  <c r="F37" i="2"/>
  <c r="BB56" i="1"/>
  <c r="F39" i="2"/>
  <c r="BD56" i="1"/>
  <c r="F38" i="2"/>
  <c r="BC56" i="1" s="1"/>
  <c r="F34" i="6"/>
  <c r="BA60" i="1"/>
  <c r="F36" i="3"/>
  <c r="BA57" i="1"/>
  <c r="F36" i="5"/>
  <c r="BA59" i="1"/>
  <c r="F37" i="6"/>
  <c r="BD60" i="1"/>
  <c r="F34" i="7"/>
  <c r="BA61" i="1"/>
  <c r="J34" i="6"/>
  <c r="AW60" i="1" s="1"/>
  <c r="F35" i="7"/>
  <c r="BB61" i="1"/>
  <c r="F39" i="5"/>
  <c r="BD59" i="1"/>
  <c r="F36" i="2"/>
  <c r="BA56" i="1"/>
  <c r="F36" i="4"/>
  <c r="BA58" i="1"/>
  <c r="F35" i="6"/>
  <c r="BB60" i="1"/>
  <c r="F37" i="3"/>
  <c r="BB57" i="1" s="1"/>
  <c r="F37" i="5"/>
  <c r="BB59" i="1"/>
  <c r="T95" i="4" l="1"/>
  <c r="T94" i="4"/>
  <c r="T96" i="5"/>
  <c r="T95" i="5"/>
  <c r="P96" i="5"/>
  <c r="P95" i="5"/>
  <c r="AU59" i="1"/>
  <c r="P85" i="6"/>
  <c r="P84" i="6"/>
  <c r="AU60" i="1" s="1"/>
  <c r="P95" i="4"/>
  <c r="P94" i="4"/>
  <c r="AU58" i="1" s="1"/>
  <c r="BK95" i="3"/>
  <c r="BK94" i="3"/>
  <c r="J94" i="3"/>
  <c r="J63" i="3" s="1"/>
  <c r="P95" i="2"/>
  <c r="P94" i="2"/>
  <c r="AU56" i="1"/>
  <c r="R96" i="5"/>
  <c r="R95" i="5" s="1"/>
  <c r="R95" i="3"/>
  <c r="R94" i="3"/>
  <c r="R95" i="2"/>
  <c r="R94" i="2" s="1"/>
  <c r="BK95" i="4"/>
  <c r="J95" i="4"/>
  <c r="J64" i="4" s="1"/>
  <c r="T95" i="3"/>
  <c r="T94" i="3"/>
  <c r="T95" i="2"/>
  <c r="T94" i="2"/>
  <c r="P95" i="3"/>
  <c r="P94" i="3"/>
  <c r="AU57" i="1"/>
  <c r="BK95" i="2"/>
  <c r="J95" i="2" s="1"/>
  <c r="J64" i="2" s="1"/>
  <c r="J96" i="4"/>
  <c r="J65" i="4" s="1"/>
  <c r="J96" i="3"/>
  <c r="J65" i="3"/>
  <c r="BK85" i="6"/>
  <c r="J85" i="6"/>
  <c r="J60" i="6"/>
  <c r="BK84" i="7"/>
  <c r="J84" i="7"/>
  <c r="J60" i="7" s="1"/>
  <c r="BK96" i="5"/>
  <c r="J96" i="5"/>
  <c r="J64" i="5"/>
  <c r="J33" i="6"/>
  <c r="AV60" i="1"/>
  <c r="AT60" i="1"/>
  <c r="BD55" i="1"/>
  <c r="BD54" i="1"/>
  <c r="W33" i="1"/>
  <c r="BA55" i="1"/>
  <c r="AW55" i="1"/>
  <c r="BC55" i="1"/>
  <c r="AY55" i="1" s="1"/>
  <c r="F35" i="4"/>
  <c r="AZ58" i="1"/>
  <c r="F35" i="5"/>
  <c r="AZ59" i="1"/>
  <c r="F33" i="7"/>
  <c r="AZ61" i="1"/>
  <c r="F35" i="3"/>
  <c r="AZ57" i="1"/>
  <c r="F35" i="2"/>
  <c r="AZ56" i="1" s="1"/>
  <c r="F33" i="6"/>
  <c r="AZ60" i="1" s="1"/>
  <c r="BB55" i="1"/>
  <c r="BB54" i="1"/>
  <c r="AX54" i="1" s="1"/>
  <c r="J35" i="2"/>
  <c r="AV56" i="1"/>
  <c r="AT56" i="1"/>
  <c r="J35" i="5"/>
  <c r="AV59" i="1"/>
  <c r="AT59" i="1"/>
  <c r="J35" i="3"/>
  <c r="AV57" i="1" s="1"/>
  <c r="AT57" i="1" s="1"/>
  <c r="J33" i="7"/>
  <c r="AV61" i="1"/>
  <c r="AT61" i="1"/>
  <c r="J35" i="4"/>
  <c r="AV58" i="1"/>
  <c r="AT58" i="1"/>
  <c r="BK94" i="2" l="1"/>
  <c r="J94" i="2"/>
  <c r="J95" i="3"/>
  <c r="J64" i="3"/>
  <c r="BK94" i="4"/>
  <c r="J94" i="4"/>
  <c r="BK95" i="5"/>
  <c r="J95" i="5"/>
  <c r="J63" i="5"/>
  <c r="BK84" i="6"/>
  <c r="J84" i="6"/>
  <c r="J59" i="6"/>
  <c r="BK83" i="7"/>
  <c r="J83" i="7"/>
  <c r="AU55" i="1"/>
  <c r="AU54" i="1"/>
  <c r="J32" i="3"/>
  <c r="AG57" i="1"/>
  <c r="AN57" i="1"/>
  <c r="AX55" i="1"/>
  <c r="J32" i="4"/>
  <c r="AG58" i="1"/>
  <c r="AN58" i="1"/>
  <c r="BC54" i="1"/>
  <c r="W32" i="1" s="1"/>
  <c r="W31" i="1"/>
  <c r="BA54" i="1"/>
  <c r="W30" i="1" s="1"/>
  <c r="J30" i="7"/>
  <c r="AG61" i="1"/>
  <c r="AN61" i="1"/>
  <c r="AZ55" i="1"/>
  <c r="AZ54" i="1"/>
  <c r="W29" i="1"/>
  <c r="J32" i="2"/>
  <c r="AG56" i="1"/>
  <c r="AN56" i="1" s="1"/>
  <c r="J63" i="2" l="1"/>
  <c r="J41" i="4"/>
  <c r="J63" i="4"/>
  <c r="J41" i="2"/>
  <c r="J39" i="7"/>
  <c r="J41" i="3"/>
  <c r="J59" i="7"/>
  <c r="AW54" i="1"/>
  <c r="AK30" i="1" s="1"/>
  <c r="AY54" i="1"/>
  <c r="J30" i="6"/>
  <c r="AG60" i="1"/>
  <c r="AN60" i="1" s="1"/>
  <c r="AV54" i="1"/>
  <c r="AK29" i="1"/>
  <c r="AV55" i="1"/>
  <c r="AT55" i="1"/>
  <c r="J32" i="5"/>
  <c r="AG59" i="1"/>
  <c r="AN59" i="1"/>
  <c r="J41" i="5" l="1"/>
  <c r="J39" i="6"/>
  <c r="AG55" i="1"/>
  <c r="AG54" i="1"/>
  <c r="AK26" i="1"/>
  <c r="AK35" i="1"/>
  <c r="AT54" i="1"/>
  <c r="AN55" i="1" l="1"/>
  <c r="AN54" i="1"/>
</calcChain>
</file>

<file path=xl/sharedStrings.xml><?xml version="1.0" encoding="utf-8"?>
<sst xmlns="http://schemas.openxmlformats.org/spreadsheetml/2006/main" count="5681" uniqueCount="788">
  <si>
    <t>Export Komplet</t>
  </si>
  <si>
    <t>VZ</t>
  </si>
  <si>
    <t>2.0</t>
  </si>
  <si>
    <t>ZAMOK</t>
  </si>
  <si>
    <t>False</t>
  </si>
  <si>
    <t>{16b18328-23b7-4815-9365-1f6a47712748}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</si>
  <si>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</si>
  <si>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</si>
  <si>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</si>
  <si>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</si>
  <si>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</si>
  <si>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</si>
  <si>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</si>
  <si>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</si>
  <si>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03/2026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</si>
  <si>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</si>
  <si>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</si>
  <si>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povrchu komunikace Chodovická – úsek od ul. Náchodská po ul. Běluňská</t>
  </si>
  <si>
    <t>KSO:</t>
  </si>
  <si>
    <t/>
  </si>
  <si>
    <t>CC-CZ:</t>
  </si>
  <si>
    <t>Místo:</t>
  </si>
  <si>
    <t>MČ Praha 20 - Horní Počernice</t>
  </si>
  <si>
    <t>Datum:</t>
  </si>
  <si>
    <t>29. 3. 2026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</si>
  <si>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</si>
  <si>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</si>
  <si>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</si>
  <si>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</si>
  <si>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</si>
  <si>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</si>
  <si>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</si>
  <si>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</si>
  <si>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</si>
  <si>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</si>
  <si>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</si>
  <si>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</si>
  <si>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</si>
  <si>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</si>
  <si>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</si>
  <si>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</si>
  <si>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</si>
  <si>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</si>
  <si>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</si>
  <si>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</si>
  <si>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</si>
  <si>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</si>
  <si>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</si>
  <si>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</si>
  <si>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</si>
  <si>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</si>
  <si>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</si>
  <si>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</si>
  <si>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</si>
  <si>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</si>
  <si>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</si>
  <si>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</si>
  <si>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</si>
  <si>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</si>
  <si>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</si>
  <si>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</si>
  <si>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</si>
  <si>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</si>
  <si>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</si>
  <si>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</si>
  <si>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</si>
  <si>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</si>
  <si>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</si>
  <si>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</si>
  <si>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</si>
  <si>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</si>
  <si>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</si>
  <si>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</si>
  <si>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</si>
  <si>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100</t>
  </si>
  <si>
    <t xml:space="preserve">Komunikace a zpevněné plochy </t>
  </si>
  <si>
    <t>STA</t>
  </si>
  <si>
    <t>1</t>
  </si>
  <si>
    <t>{63f33e69-2856-43ef-be0a-2b802e593f6a}</t>
  </si>
  <si>
    <t>2</t>
  </si>
  <si>
    <t>/</t>
  </si>
  <si>
    <t>SO 100.1</t>
  </si>
  <si>
    <t xml:space="preserve">Úsek 1 - Náchodská - Mezilesí </t>
  </si>
  <si>
    <t>Soupis</t>
  </si>
  <si>
    <t>{8d844bcb-02b7-42df-91ea-8c2d342fd8f9}</t>
  </si>
  <si>
    <t>SO 100.2</t>
  </si>
  <si>
    <t xml:space="preserve">Úsek 2 - Mezilesí - Třebešovská </t>
  </si>
  <si>
    <t>{1fbc9888-aaba-4178-a19a-d3f99162071e}</t>
  </si>
  <si>
    <t>SO 100.3</t>
  </si>
  <si>
    <t xml:space="preserve">Úsek 3 - Třebešovská - Běchorská </t>
  </si>
  <si>
    <t>{f71f2a82-854d-4613-bf72-bd9a87d3479e}</t>
  </si>
  <si>
    <t>SO 100.4</t>
  </si>
  <si>
    <t xml:space="preserve">Úsek 4 - Běchorská - Běluňská </t>
  </si>
  <si>
    <t>{1c110aee-d8e2-4db6-8472-4385835f8723}</t>
  </si>
  <si>
    <t>ON</t>
  </si>
  <si>
    <t>Ostatní náklady</t>
  </si>
  <si>
    <t>{8c29ae53-1219-466f-9be7-6bd0e046de91}</t>
  </si>
  <si>
    <t>VRN</t>
  </si>
  <si>
    <t>Vedlejší rozpočtové náklady</t>
  </si>
  <si>
    <t>{b85af910-5936-4a98-b7e9-4626e41f6732}</t>
  </si>
  <si>
    <t>KRYCÍ LIST SOUPISU PRACÍ</t>
  </si>
  <si>
    <t>Objekt:</t>
  </si>
  <si>
    <t xml:space="preserve">SO 100 - Komunikace a zpevněné plochy </t>
  </si>
  <si>
    <t>Soupis:</t>
  </si>
  <si>
    <t xml:space="preserve">SO 100.1 - Úsek 1 - Náchodská - Mezilesí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</si>
  <si>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</si>
  <si>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</si>
  <si>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</si>
  <si>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</si>
  <si>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</si>
  <si>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</si>
  <si>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</si>
  <si>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</si>
  <si>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</si>
  <si>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</si>
  <si>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</si>
  <si>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    SAN 2 - Sanace podloží v aktivní zóně v tloušťce 150 mm</t>
  </si>
  <si>
    <t>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</si>
  <si>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</si>
  <si>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</si>
  <si>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</si>
  <si>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</si>
  <si>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</si>
  <si>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</si>
  <si>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</si>
  <si>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</si>
  <si>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</si>
  <si>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</si>
  <si>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</si>
  <si>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</si>
  <si>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</si>
  <si>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</si>
  <si>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</si>
  <si>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</si>
  <si>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</si>
  <si>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</si>
  <si>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</si>
  <si>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</si>
  <si>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m2</t>
  </si>
  <si>
    <t>CS ÚRS 2026 01</t>
  </si>
  <si>
    <t>4</t>
  </si>
  <si>
    <t>532499645</t>
  </si>
  <si>
    <t>Online PSC</t>
  </si>
  <si>
    <t>https://podminky.urs.cz/item/CS_URS_2026_01/113107162</t>
  </si>
  <si>
    <t>VV</t>
  </si>
  <si>
    <t>"lokální sanace - odstranění kameniva v tl. 150 mm - 30% z celkové plochy" 349,800*0,300</t>
  </si>
  <si>
    <t>Součet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</si>
  <si>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</si>
  <si>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</si>
  <si>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-2105229017</t>
  </si>
  <si>
    <t>https://podminky.urs.cz/item/CS_URS_2026_01/113107243</t>
  </si>
  <si>
    <t>"odstranění komunikace živice v tl. 110 mm" 58,300*6,000</t>
  </si>
  <si>
    <t>3</t>
  </si>
  <si>
    <t>181951112</t>
  </si>
  <si>
    <t>Úprava pláně vyrovnáním výškových rozdílů strojně v hornině třídy těžitelnosti I, skupiny 1 až 3 se zhutněním</t>
  </si>
  <si>
    <t>-1143751929</t>
  </si>
  <si>
    <t>https://podminky.urs.cz/item/CS_URS_2026_01/181951112</t>
  </si>
  <si>
    <t>"zhutnění pláně" 58,300*6,000</t>
  </si>
  <si>
    <t>5</t>
  </si>
  <si>
    <t>Komunikace pozemní</t>
  </si>
  <si>
    <t>565145211</t>
  </si>
  <si>
    <t>Asfaltový beton vrstva podkladní ACP 16 z modifikovaného asfaltu s rozprostřením a zhutněním ACP 16 S v pruhu šířky přes 1,5 do 3 m, po zhutnění tl. 60 mm</t>
  </si>
  <si>
    <t>-1572166221</t>
  </si>
  <si>
    <t>https://podminky.urs.cz/item/CS_URS_2026_01/565145211</t>
  </si>
  <si>
    <t>"komunikace - asfl. beton ACP 16+ tl. 60 mm" 58,300*6,000</t>
  </si>
  <si>
    <t>567122114</t>
  </si>
  <si>
    <t>Podklad ze směsi stmelené cementem SC bez dilatačních spár, s rozprostřením a zhutněním SC C 8/10, po zhutnění tl. 150 mm</t>
  </si>
  <si>
    <t>876926830</t>
  </si>
  <si>
    <t>https://podminky.urs.cz/item/CS_URS_2026_01/567122114</t>
  </si>
  <si>
    <t>"lokální sanace SC tl. 150 mm" 104,940</t>
  </si>
  <si>
    <t>6</t>
  </si>
  <si>
    <t>573231108</t>
  </si>
  <si>
    <t>Postřik spojovací PS bez posypu kamenivem ze silniční emulze, v množství 0,50 kg/m2</t>
  </si>
  <si>
    <t>-111422451</t>
  </si>
  <si>
    <t>https://podminky.urs.cz/item/CS_URS_2026_01/573231108</t>
  </si>
  <si>
    <t>"komunikace - postřík spojovací 0,5 kg/m2" 58,300*6,000</t>
  </si>
  <si>
    <t>7</t>
  </si>
  <si>
    <t>577144131</t>
  </si>
  <si>
    <t>Asfaltový beton vrstva obrusná ACO 11 z modifikovaného asfaltu s rozprostřením a se zhutněním ACO 11+ v pruhu šířky přes do 1,5 do 3 m, po zhutnění tl. 50 mm</t>
  </si>
  <si>
    <t>-140418966</t>
  </si>
  <si>
    <t>https://podminky.urs.cz/item/CS_URS_2026_01/577144131</t>
  </si>
  <si>
    <t>"komunikace - asfl. beton ACO 11 S tl. 50 mm" 58,300*6,000</t>
  </si>
  <si>
    <t>8</t>
  </si>
  <si>
    <t>Vedení trubní dálková a přípojná</t>
  </si>
  <si>
    <t>899132111</t>
  </si>
  <si>
    <t>Výměna (výšková úprava) poklopu kanalizačního s rámem samonivelačním s ošetřením podkladních vrstev hloubky do 25 cm</t>
  </si>
  <si>
    <t>kus</t>
  </si>
  <si>
    <t>-39810671</t>
  </si>
  <si>
    <t>https://podminky.urs.cz/item/CS_URS_2026_01/899132111</t>
  </si>
  <si>
    <t>9</t>
  </si>
  <si>
    <t>M</t>
  </si>
  <si>
    <t>55241406</t>
  </si>
  <si>
    <t>poklop šachtový s rámem DN 600 třída D400 s odvětráním</t>
  </si>
  <si>
    <t>900060799</t>
  </si>
  <si>
    <t>10</t>
  </si>
  <si>
    <t>899132212</t>
  </si>
  <si>
    <t>Výměna (výšková úprava) poklopu vodovodního samonivelačního nebo pevného šoupátkového</t>
  </si>
  <si>
    <t>-2066915870</t>
  </si>
  <si>
    <t>https://podminky.urs.cz/item/CS_URS_2026_01/899132212</t>
  </si>
  <si>
    <t>11</t>
  </si>
  <si>
    <t>55241104</t>
  </si>
  <si>
    <t>poklop šoupátkový litinový bez ventilace tř D400 v samonivelačním rámu</t>
  </si>
  <si>
    <t>-2018311940</t>
  </si>
  <si>
    <t>89913221R</t>
  </si>
  <si>
    <t xml:space="preserve">Výměna (výšková úprava) poklopu plynovodního samonivelačního nebo pevného </t>
  </si>
  <si>
    <t>712514520</t>
  </si>
  <si>
    <t>13</t>
  </si>
  <si>
    <t>2851251R</t>
  </si>
  <si>
    <t>poklop plynovodní litinový tř. D400 s rámem</t>
  </si>
  <si>
    <t>-819344422</t>
  </si>
  <si>
    <t>14</t>
  </si>
  <si>
    <t>899133211</t>
  </si>
  <si>
    <t>Výměna (výšková úprava) vtokové mříže uliční vpusti na betonové skruži s použitím betonových vyrovnávacích prvků</t>
  </si>
  <si>
    <t>1760921396</t>
  </si>
  <si>
    <t>https://podminky.urs.cz/item/CS_URS_2026_01/899133211</t>
  </si>
  <si>
    <t>15</t>
  </si>
  <si>
    <t>59224480</t>
  </si>
  <si>
    <t>mříž vtoková s rámem pro uliční vpusť 500x500, zatížení 25 tun</t>
  </si>
  <si>
    <t>-991244462</t>
  </si>
  <si>
    <t>Ostatní konstrukce a práce, bourání</t>
  </si>
  <si>
    <t>16</t>
  </si>
  <si>
    <t>599141111</t>
  </si>
  <si>
    <t>Vyplnění spár mezi silničními dílci jakékoliv tloušťky živičnou zálivkou</t>
  </si>
  <si>
    <t>m</t>
  </si>
  <si>
    <t>1610246402</t>
  </si>
  <si>
    <t>https://podminky.urs.cz/item/CS_URS_2026_01/599141111</t>
  </si>
  <si>
    <t>17</t>
  </si>
  <si>
    <t>91624111R</t>
  </si>
  <si>
    <t>Vyspravení obrubníků do lože z betonu prostého</t>
  </si>
  <si>
    <t>1207663152</t>
  </si>
  <si>
    <t>"lokální vyspravení obrubníků kolem komunikace, obruby budou použity stávající - odhad cca 30%" (58,300+58,300)*0,300</t>
  </si>
  <si>
    <t>18</t>
  </si>
  <si>
    <t>919112213</t>
  </si>
  <si>
    <t>Řezání dilatačních spár v živičném krytu vytvoření komůrky pro těsnící zálivku šířky 10 mm, hloubky 25 mm</t>
  </si>
  <si>
    <t>50878266</t>
  </si>
  <si>
    <t>https://podminky.urs.cz/item/CS_URS_2026_01/919112213</t>
  </si>
  <si>
    <t>19</t>
  </si>
  <si>
    <t>919735112</t>
  </si>
  <si>
    <t>Řezání stávajícího živičného krytu nebo podkladu hloubky přes 50 do 100 mm</t>
  </si>
  <si>
    <t>-1965049045</t>
  </si>
  <si>
    <t>https://podminky.urs.cz/item/CS_URS_2026_01/919735112</t>
  </si>
  <si>
    <t>20</t>
  </si>
  <si>
    <t>938908411</t>
  </si>
  <si>
    <t>Čištění vozovek splachováním vodou povrchu podkladu nebo krytu živičného, betonového nebo dlážděného</t>
  </si>
  <si>
    <t>251953513</t>
  </si>
  <si>
    <t>https://podminky.urs.cz/item/CS_URS_2026_01/938908411</t>
  </si>
  <si>
    <t>"odhad - čištění komunikací" 500</t>
  </si>
  <si>
    <t>997</t>
  </si>
  <si>
    <t>Přesun sutě</t>
  </si>
  <si>
    <t>997221551</t>
  </si>
  <si>
    <t>Vodorovná doprava suti bez naložení, ale se složením a s hrubým urovnáním ze sypkých materiálů, na vzdálenost do 1 km</t>
  </si>
  <si>
    <t>t</t>
  </si>
  <si>
    <t>-1290515125</t>
  </si>
  <si>
    <t>https://podminky.urs.cz/item/CS_URS_2026_01/997221551</t>
  </si>
  <si>
    <t>"kamenivo" 30,433</t>
  </si>
  <si>
    <t>"čištění kom" 5,000</t>
  </si>
  <si>
    <t>22</t>
  </si>
  <si>
    <t>997221559</t>
  </si>
  <si>
    <t>Vodorovná doprava suti bez naložení, ale se složením a s hrubým urovnáním ze sypkých materiálů, na vzdálenost Příplatek k ceně za každý další započatý 1 km přes 1 km</t>
  </si>
  <si>
    <t>1219041341</t>
  </si>
  <si>
    <t>https://podminky.urs.cz/item/CS_URS_2026_01/997221559</t>
  </si>
  <si>
    <t>35,433*19</t>
  </si>
  <si>
    <t>23</t>
  </si>
  <si>
    <t>997221561</t>
  </si>
  <si>
    <t>Vodorovná doprava suti bez naložení, ale se složením a s hrubým urovnáním z kusových materiálů, na vzdálenost do 1 km</t>
  </si>
  <si>
    <t>-1047385533</t>
  </si>
  <si>
    <t>https://podminky.urs.cz/item/CS_URS_2026_01/997221561</t>
  </si>
  <si>
    <t>"asfalt" 110,537</t>
  </si>
  <si>
    <t>24</t>
  </si>
  <si>
    <t>997221569</t>
  </si>
  <si>
    <t>Vodorovná doprava suti bez naložení, ale se složením a s hrubým urovnáním z kusových materiálů, na vzdálenost Příplatek k ceně za každý další započatý 1 km přes 1 km</t>
  </si>
  <si>
    <t>-1551079869</t>
  </si>
  <si>
    <t>https://podminky.urs.cz/item/CS_URS_2026_01/997221569</t>
  </si>
  <si>
    <t>110,537*19</t>
  </si>
  <si>
    <t>25</t>
  </si>
  <si>
    <t>997221873</t>
  </si>
  <si>
    <t>Poplatek za předání stavebního odpadu recyklačnímu zařízení zeminy a kamení zatříděného do Katalogu odpadů pod kódem 17 05 04</t>
  </si>
  <si>
    <t>-1908107518</t>
  </si>
  <si>
    <t>https://podminky.urs.cz/item/CS_URS_2026_01/997221873</t>
  </si>
  <si>
    <t>"čiš. komunikací" 5,000</t>
  </si>
  <si>
    <t>26</t>
  </si>
  <si>
    <t>997221875</t>
  </si>
  <si>
    <t>Poplatek za předání stavebního odpadu recyklačnímu zařízení asfaltového bez obsahu dehtu zatříděného do Katalogu odpadů pod kódem 17 03 02</t>
  </si>
  <si>
    <t>-1756077125</t>
  </si>
  <si>
    <t>https://podminky.urs.cz/item/CS_URS_2026_01/997221875</t>
  </si>
  <si>
    <t>"živice" 110,537</t>
  </si>
  <si>
    <t>998</t>
  </si>
  <si>
    <t>Přesun hmot</t>
  </si>
  <si>
    <t>27</t>
  </si>
  <si>
    <t>998225111</t>
  </si>
  <si>
    <t>Přesun hmot pro komunikace s krytem z kameniva, monolitickým betonovým nebo živičným dopravní vzdálenost do 200 m jakékoliv délky objektu</t>
  </si>
  <si>
    <t>-420184456</t>
  </si>
  <si>
    <t>https://podminky.urs.cz/item/CS_URS_2026_01/998225111</t>
  </si>
  <si>
    <t>SAN 2</t>
  </si>
  <si>
    <t>Sanace podloží v aktivní zóně v tloušťce 150 mm</t>
  </si>
  <si>
    <t>28</t>
  </si>
  <si>
    <t>R10.3</t>
  </si>
  <si>
    <t>Statická zatěžovací zkouška včetně protokolu (kontrola únosnosti pláně Edef,2; 2.sanace podloží v AZ)</t>
  </si>
  <si>
    <t>2019952292</t>
  </si>
  <si>
    <t>29</t>
  </si>
  <si>
    <t>R5c</t>
  </si>
  <si>
    <t>Průkazní zkouška certifikovanou laboratoří včetně vývrtů, analýzy odebraných vzorků, expertního stanovení únosnosti, elaborátu</t>
  </si>
  <si>
    <t>1781181518</t>
  </si>
  <si>
    <t>N01</t>
  </si>
  <si>
    <t>Nepojmenovaný díl</t>
  </si>
  <si>
    <t>30</t>
  </si>
  <si>
    <t>R26b</t>
  </si>
  <si>
    <t>Vyčištění tělesa, výměna koše na splaveniny, tlakový proplach přípojky UV/HV/RŠ tlakovou vodou</t>
  </si>
  <si>
    <t>262144</t>
  </si>
  <si>
    <t>2116339823</t>
  </si>
  <si>
    <t xml:space="preserve">SO 100.2 - Úsek 2 - Mezilesí - Třebešovská </t>
  </si>
  <si>
    <t>-1318057702</t>
  </si>
  <si>
    <t>"lokální sanace - odstranění kameniva v tl. 150 mm - 30% z celkové plochy" 389,100*0,300</t>
  </si>
  <si>
    <t>1306751198</t>
  </si>
  <si>
    <t>"odstranění komunikace živice v tl. 110 mm" 64,850*6,000</t>
  </si>
  <si>
    <t>1682406891</t>
  </si>
  <si>
    <t>"zhutnění pláně" 64,850*6,000</t>
  </si>
  <si>
    <t>766032746</t>
  </si>
  <si>
    <t>"komunikace - asfl. beton ACP 16+ tl. 60 mm" 64,850*6,000</t>
  </si>
  <si>
    <t>-1216849861</t>
  </si>
  <si>
    <t>"lokální sanace SC tl. 150 mm cca 30%" 116,730</t>
  </si>
  <si>
    <t>1351337698</t>
  </si>
  <si>
    <t>"komunikace - postřík spojovací 0,5 kg/m2" 64,850*6,000</t>
  </si>
  <si>
    <t>51956163</t>
  </si>
  <si>
    <t>"komunikace - asfl. beton ACO 11 S tl. 50 mm" 64,850*6,000</t>
  </si>
  <si>
    <t>-206353876</t>
  </si>
  <si>
    <t>1151357232</t>
  </si>
  <si>
    <t>261179057</t>
  </si>
  <si>
    <t>1941893030</t>
  </si>
  <si>
    <t>-791884760</t>
  </si>
  <si>
    <t>-728489873</t>
  </si>
  <si>
    <t>1839054216</t>
  </si>
  <si>
    <t>-1871125918</t>
  </si>
  <si>
    <t>1663895928</t>
  </si>
  <si>
    <t>915121111</t>
  </si>
  <si>
    <t>Vodorovné dopravní značení stříkané barvou vodící čára bílá šířky 250 mm souvislá základní</t>
  </si>
  <si>
    <t>-733126376</t>
  </si>
  <si>
    <t>https://podminky.urs.cz/item/CS_URS_2026_01/915121111</t>
  </si>
  <si>
    <t>"VDZ - čára 0,250" 10+10</t>
  </si>
  <si>
    <t>915221112</t>
  </si>
  <si>
    <t>Vodorovné dopravní značení stříkaným plastem vodící čára bílá šířky 250 mm souvislá retroreflexní</t>
  </si>
  <si>
    <t>-608035638</t>
  </si>
  <si>
    <t>https://podminky.urs.cz/item/CS_URS_2026_01/915221112</t>
  </si>
  <si>
    <t>915611111</t>
  </si>
  <si>
    <t>Předznačení pro vodorovné značení stříkané barvou nebo prováděné z nátěrových hmot liniové dělicí čáry, vodicí proužky</t>
  </si>
  <si>
    <t>-817816883</t>
  </si>
  <si>
    <t>https://podminky.urs.cz/item/CS_URS_2026_01/915611111</t>
  </si>
  <si>
    <t>-948662770</t>
  </si>
  <si>
    <t>"lokální vyspravení obrubníků kolem komunikace, obruby budou použity stávající - odhad cca 30%" (64,850+64,850)*0,300</t>
  </si>
  <si>
    <t>299405828</t>
  </si>
  <si>
    <t>1671550428</t>
  </si>
  <si>
    <t>-1877232978</t>
  </si>
  <si>
    <t>1639473150</t>
  </si>
  <si>
    <t>"kamenivo" 33,852</t>
  </si>
  <si>
    <t>878106429</t>
  </si>
  <si>
    <t>38,852*19</t>
  </si>
  <si>
    <t>377895123</t>
  </si>
  <si>
    <t>"asfalt" 122,956</t>
  </si>
  <si>
    <t>399053327</t>
  </si>
  <si>
    <t>122,956*19</t>
  </si>
  <si>
    <t>-346364721</t>
  </si>
  <si>
    <t>-1060439925</t>
  </si>
  <si>
    <t>"živice" 122,956</t>
  </si>
  <si>
    <t>-220164439</t>
  </si>
  <si>
    <t>31</t>
  </si>
  <si>
    <t>1111581367</t>
  </si>
  <si>
    <t>32</t>
  </si>
  <si>
    <t>-131966082</t>
  </si>
  <si>
    <t>33</t>
  </si>
  <si>
    <t>1424241205</t>
  </si>
  <si>
    <t xml:space="preserve">SO 100.3 - Úsek 3 - Třebešovská - Běchorská </t>
  </si>
  <si>
    <t>1361559920</t>
  </si>
  <si>
    <t>"lokální sanace - odstranění kameniva v tl. 150 mm - 30% z celkové plochy" 714,300*0,300</t>
  </si>
  <si>
    <t>279188903</t>
  </si>
  <si>
    <t>"odstranění komunikace živice v tl. 110 mm" 119,050*6,000</t>
  </si>
  <si>
    <t>-308564491</t>
  </si>
  <si>
    <t>"zhutnění pláně" 119,050*6,000</t>
  </si>
  <si>
    <t>-999401049</t>
  </si>
  <si>
    <t>"komunikace - asfl. beton ACP 16+ tl. 60 mm" 119,050*6,000</t>
  </si>
  <si>
    <t>-989210005</t>
  </si>
  <si>
    <t>"lokální sanace SC tl. 150 mm - cca 30%" 214,290</t>
  </si>
  <si>
    <t>-1028375897</t>
  </si>
  <si>
    <t>"komunikace - postřík spojovací 0,5 kg/m2" 119,050*6,000</t>
  </si>
  <si>
    <t>1832398525</t>
  </si>
  <si>
    <t>"komunikace - asfl. beton ACO 11 S tl. 50 mm" 119,050*6,000</t>
  </si>
  <si>
    <t>1876195751</t>
  </si>
  <si>
    <t>1357384985</t>
  </si>
  <si>
    <t>57150200</t>
  </si>
  <si>
    <t>1653514003</t>
  </si>
  <si>
    <t>-1154629142</t>
  </si>
  <si>
    <t>-606921289</t>
  </si>
  <si>
    <t>1019817373</t>
  </si>
  <si>
    <t>-1416225118</t>
  </si>
  <si>
    <t>-995956717</t>
  </si>
  <si>
    <t>-1068875836</t>
  </si>
  <si>
    <t>"lokální vyspravení obrubníků kolem komunikace, obruby budou použity stávající - odhad cca 30%" (119,050+119,050)*0,300</t>
  </si>
  <si>
    <t>-1352656336</t>
  </si>
  <si>
    <t>720717364</t>
  </si>
  <si>
    <t>-1265608327</t>
  </si>
  <si>
    <t>-1692717684</t>
  </si>
  <si>
    <t>"kamenivo" 62,144</t>
  </si>
  <si>
    <t>1485447266</t>
  </si>
  <si>
    <t>67,144*19</t>
  </si>
  <si>
    <t>1378911330</t>
  </si>
  <si>
    <t>"asfalt" 225,719</t>
  </si>
  <si>
    <t>-1599186980</t>
  </si>
  <si>
    <t>225,719*19</t>
  </si>
  <si>
    <t>-728059161</t>
  </si>
  <si>
    <t>-109760458</t>
  </si>
  <si>
    <t>"živice" 225,719</t>
  </si>
  <si>
    <t>1586452497</t>
  </si>
  <si>
    <t>1748497458</t>
  </si>
  <si>
    <t>1483074435</t>
  </si>
  <si>
    <t>1489716348</t>
  </si>
  <si>
    <t xml:space="preserve">SO 100.4 - Úsek 4 - Běchorská - Běluňská </t>
  </si>
  <si>
    <t xml:space="preserve">    6 - Úpravy povrchů, podlahy a osazování výplní</t>
  </si>
  <si>
    <t>1900649860</t>
  </si>
  <si>
    <t>"lokální sanace - odstranění kameniva v tl. 150 mm - 30% z celkové plochy" 558,600*0,300</t>
  </si>
  <si>
    <t>-234847460</t>
  </si>
  <si>
    <t>"odstranění komunikace živice v tl. 110 mm" 93,100*6,000</t>
  </si>
  <si>
    <t>-543102385</t>
  </si>
  <si>
    <t>"zhutnění pláně" 93,100*6,000</t>
  </si>
  <si>
    <t>333896691</t>
  </si>
  <si>
    <t>"komunikace - asfl. beton ACP 16+ tl. 60 mm" 93,100*6,000</t>
  </si>
  <si>
    <t>1329199116</t>
  </si>
  <si>
    <t>"lokální sanace SC tl. 150 mm - cca 30%" 167,580</t>
  </si>
  <si>
    <t>-1562742240</t>
  </si>
  <si>
    <t>"komunikace - postřík spojovací 0,5 kg/m2" 93,100*6,000</t>
  </si>
  <si>
    <t>577134131</t>
  </si>
  <si>
    <t>Asfaltový beton vrstva obrusná ACO 11 z modifikovaného asfaltu s rozprostřením a se zhutněním ACO 11+ v pruhu šířky přes do 1,5 do 3 m, po zhutnění tl. 40 mm</t>
  </si>
  <si>
    <t>1238067286</t>
  </si>
  <si>
    <t>https://podminky.urs.cz/item/CS_URS_2026_01/577134131</t>
  </si>
  <si>
    <t>"oprava zpomalovacího prahu - asfalt tl. 40 mm" 3,570*6,000</t>
  </si>
  <si>
    <t>-784643146</t>
  </si>
  <si>
    <t>"komunikace - asfl. beton ACO 11 S tl. 50 mm" 93,100*6,000</t>
  </si>
  <si>
    <t>Úpravy povrchů, podlahy a osazování výplní</t>
  </si>
  <si>
    <t>915241111</t>
  </si>
  <si>
    <t>Bezpečnostní barevný povrch vozovek červený pro podklad asfaltový</t>
  </si>
  <si>
    <t>1215778743</t>
  </si>
  <si>
    <t>https://podminky.urs.cz/item/CS_URS_2026_01/915241111</t>
  </si>
  <si>
    <t>"oprava zpomalovacího prahu - červená barva" 3,570*6,000</t>
  </si>
  <si>
    <t>1315313534</t>
  </si>
  <si>
    <t>278850868</t>
  </si>
  <si>
    <t>-890958776</t>
  </si>
  <si>
    <t>-749012082</t>
  </si>
  <si>
    <t>-1547658875</t>
  </si>
  <si>
    <t>-1381079878</t>
  </si>
  <si>
    <t>-622825345</t>
  </si>
  <si>
    <t>-1314654790</t>
  </si>
  <si>
    <t>628708774</t>
  </si>
  <si>
    <t>12,000+20,000</t>
  </si>
  <si>
    <t>914111111</t>
  </si>
  <si>
    <t>Montáž svislé dopravní značky základní velikosti do 1 m2 objímkami na sloupky nebo konzoly</t>
  </si>
  <si>
    <t>511731509</t>
  </si>
  <si>
    <t>https://podminky.urs.cz/item/CS_URS_2026_01/914111111</t>
  </si>
  <si>
    <t>"SDZ - IP6" 1</t>
  </si>
  <si>
    <t>40445622</t>
  </si>
  <si>
    <t>informativní značky provozní IP1-IP3, IP4b-IP7, IP10a, b 750x750mm</t>
  </si>
  <si>
    <t>162804029</t>
  </si>
  <si>
    <t>914511111</t>
  </si>
  <si>
    <t>Montáž sloupku dopravních značek délky do 3,5 m do betonového základu</t>
  </si>
  <si>
    <t>1816348966</t>
  </si>
  <si>
    <t>https://podminky.urs.cz/item/CS_URS_2026_01/914511111</t>
  </si>
  <si>
    <t>40445230</t>
  </si>
  <si>
    <t>sloupek pro dopravní značku Zn D 70mm v 3,5m</t>
  </si>
  <si>
    <t>228732331</t>
  </si>
  <si>
    <t>40445257</t>
  </si>
  <si>
    <t>svorka upínací na sloupek D 70mm</t>
  </si>
  <si>
    <t>-958107769</t>
  </si>
  <si>
    <t>40445254</t>
  </si>
  <si>
    <t>víčko plastové na sloupek D 70mm</t>
  </si>
  <si>
    <t>-170238102</t>
  </si>
  <si>
    <t>-210422902</t>
  </si>
  <si>
    <t>915131111</t>
  </si>
  <si>
    <t>Vodorovné dopravní značení stříkané barvou přechody pro chodce, šipky, symboly bílé základní</t>
  </si>
  <si>
    <t>973913325</t>
  </si>
  <si>
    <t>https://podminky.urs.cz/item/CS_URS_2026_01/915131111</t>
  </si>
  <si>
    <t>"VDZ - V7" 15</t>
  </si>
  <si>
    <t>"VDZ - V17" 2</t>
  </si>
  <si>
    <t>2083813232</t>
  </si>
  <si>
    <t>915231112</t>
  </si>
  <si>
    <t>Vodorovné dopravní značení stříkaným plastem přechody pro chodce, šipky, symboly nápisy bílé retroreflexní</t>
  </si>
  <si>
    <t>279193276</t>
  </si>
  <si>
    <t>https://podminky.urs.cz/item/CS_URS_2026_01/915231112</t>
  </si>
  <si>
    <t>915351113</t>
  </si>
  <si>
    <t>Vodorovné značení předformovaným termoplastem písmena nebo číslice velikosti do 5 m</t>
  </si>
  <si>
    <t>1571013663</t>
  </si>
  <si>
    <t>https://podminky.urs.cz/item/CS_URS_2026_01/915351113</t>
  </si>
  <si>
    <t>"VDZ - nápis STOP" 4</t>
  </si>
  <si>
    <t>-914186552</t>
  </si>
  <si>
    <t>915621111</t>
  </si>
  <si>
    <t>Předznačení pro vodorovné značení stříkané barvou nebo prováděné z nátěrových hmot plošné šipky, symboly, nápisy</t>
  </si>
  <si>
    <t>-4704325</t>
  </si>
  <si>
    <t>https://podminky.urs.cz/item/CS_URS_2026_01/915621111</t>
  </si>
  <si>
    <t>-1642734281</t>
  </si>
  <si>
    <t>"lokální vyspravení obrubníků kolem komunikace, obruby budou použity stávající - odhad cca 30%" (93,100+93,100)*0,300</t>
  </si>
  <si>
    <t>1800471749</t>
  </si>
  <si>
    <t>34</t>
  </si>
  <si>
    <t>1215399753</t>
  </si>
  <si>
    <t>35</t>
  </si>
  <si>
    <t>747013165</t>
  </si>
  <si>
    <t>36</t>
  </si>
  <si>
    <t>966006281</t>
  </si>
  <si>
    <t>Odstranění zpomalovacího polštáře s odklizením materiálu na vzdálenost do 20 m nebo s naložením na dopravní prostředek kulatého</t>
  </si>
  <si>
    <t>828602411</t>
  </si>
  <si>
    <t>https://podminky.urs.cz/item/CS_URS_2026_01/966006281</t>
  </si>
  <si>
    <t>37</t>
  </si>
  <si>
    <t>-367910322</t>
  </si>
  <si>
    <t>"kamenivo" 48,598</t>
  </si>
  <si>
    <t>38</t>
  </si>
  <si>
    <t>1417896454</t>
  </si>
  <si>
    <t>53,598*19</t>
  </si>
  <si>
    <t>39</t>
  </si>
  <si>
    <t>-2044803730</t>
  </si>
  <si>
    <t>"asfalt" 176,518</t>
  </si>
  <si>
    <t>40</t>
  </si>
  <si>
    <t>491981432</t>
  </si>
  <si>
    <t>176,518*19</t>
  </si>
  <si>
    <t>41</t>
  </si>
  <si>
    <t>1901618351</t>
  </si>
  <si>
    <t>42</t>
  </si>
  <si>
    <t>-237327450</t>
  </si>
  <si>
    <t>"živice" 176,518</t>
  </si>
  <si>
    <t>43</t>
  </si>
  <si>
    <t>1537742611</t>
  </si>
  <si>
    <t>44</t>
  </si>
  <si>
    <t>-263729710</t>
  </si>
  <si>
    <t>45</t>
  </si>
  <si>
    <t>-357801593</t>
  </si>
  <si>
    <t>46</t>
  </si>
  <si>
    <t>-1329097216</t>
  </si>
  <si>
    <t>ON - Ostatní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</si>
  <si>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</si>
  <si>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</si>
  <si>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</si>
  <si>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</si>
  <si>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</si>
  <si>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VRN1</t>
  </si>
  <si>
    <t>Průzkumné, zeměměřičské a projektové práce</t>
  </si>
  <si>
    <t>012164000</t>
  </si>
  <si>
    <t>Vytyčení a zaměření inženýrských sítí</t>
  </si>
  <si>
    <t>kpl</t>
  </si>
  <si>
    <t>-2044993160</t>
  </si>
  <si>
    <t>https://podminky.urs.cz/item/CS_URS_2026_01/012164000</t>
  </si>
  <si>
    <t>"stavba bude prováděna na 4 úseky" 4</t>
  </si>
  <si>
    <t>012444000</t>
  </si>
  <si>
    <t>Geodetické měření skutečného provedení stavby</t>
  </si>
  <si>
    <t>1024</t>
  </si>
  <si>
    <t>740104874</t>
  </si>
  <si>
    <t>https://podminky.urs.cz/item/CS_URS_2026_01/012444000</t>
  </si>
  <si>
    <t>013254000</t>
  </si>
  <si>
    <t>Dokumentace skutečného provedení stavby</t>
  </si>
  <si>
    <t>205703726</t>
  </si>
  <si>
    <t>https://podminky.urs.cz/item/CS_URS_2026_01/013254000</t>
  </si>
  <si>
    <t>013274000</t>
  </si>
  <si>
    <t>Pasportizace objektu před započetím prací</t>
  </si>
  <si>
    <t>-1441962212</t>
  </si>
  <si>
    <t>https://podminky.urs.cz/item/CS_URS_2026_01/013274000</t>
  </si>
  <si>
    <t>"čtyři úseky" 4</t>
  </si>
  <si>
    <t>013284000</t>
  </si>
  <si>
    <t>Pasportizace objektu po provedení prací</t>
  </si>
  <si>
    <t>1529280647</t>
  </si>
  <si>
    <t>https://podminky.urs.cz/item/CS_URS_2026_01/013284000</t>
  </si>
  <si>
    <t>013374000R</t>
  </si>
  <si>
    <t>Zajištění DIR včetně projektu DIO</t>
  </si>
  <si>
    <t>-657005037</t>
  </si>
  <si>
    <t>VRN3</t>
  </si>
  <si>
    <t>Zařízení staveniště</t>
  </si>
  <si>
    <t>034503000</t>
  </si>
  <si>
    <t>Informační tabule na staveništi</t>
  </si>
  <si>
    <t>2058907341</t>
  </si>
  <si>
    <t>https://podminky.urs.cz/item/CS_URS_2026_01/034503000</t>
  </si>
  <si>
    <t>VRN4</t>
  </si>
  <si>
    <t>Inženýrská činnost</t>
  </si>
  <si>
    <t>045002000</t>
  </si>
  <si>
    <t>Kompletační a koordinační činnost</t>
  </si>
  <si>
    <t>4429792</t>
  </si>
  <si>
    <t>https://podminky.urs.cz/item/CS_URS_2026_01/045002000</t>
  </si>
  <si>
    <t>046005000R</t>
  </si>
  <si>
    <t>DIO - realizace vč. údržby po dobu realizace</t>
  </si>
  <si>
    <t>-15625339</t>
  </si>
  <si>
    <t>VRN9</t>
  </si>
  <si>
    <t>091003000</t>
  </si>
  <si>
    <t>Ostatní náklady související s objektem</t>
  </si>
  <si>
    <t>-1341551888</t>
  </si>
  <si>
    <t>https://podminky.urs.cz/item/CS_URS_2026_01/091003000</t>
  </si>
  <si>
    <t>"ostatní náklady" 1</t>
  </si>
  <si>
    <t xml:space="preserve">    VRN6 - Územní vlivy</t>
  </si>
  <si>
    <t xml:space="preserve">    VRN7 - Provozní vlivy</t>
  </si>
  <si>
    <t>030001000</t>
  </si>
  <si>
    <t>-1831408852</t>
  </si>
  <si>
    <t>https://podminky.urs.cz/item/CS_URS_2026_01/030001000</t>
  </si>
  <si>
    <t>VRN6</t>
  </si>
  <si>
    <t>Územní vlivy</t>
  </si>
  <si>
    <t>060001000</t>
  </si>
  <si>
    <t>-1443319805</t>
  </si>
  <si>
    <t>https://podminky.urs.cz/item/CS_URS_2026_01/060001000</t>
  </si>
  <si>
    <t>VRN7</t>
  </si>
  <si>
    <t>Provozní vlivy</t>
  </si>
  <si>
    <t>070001000</t>
  </si>
  <si>
    <t>645663827</t>
  </si>
  <si>
    <t>https://podminky.urs.cz/item/CS_URS_2026_01/070001000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</si>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</sst>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5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3" xfId="0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1" fillId="2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166" fontId="21" fillId="0" borderId="22" xfId="0" applyNumberFormat="1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center" vertical="center"/>
    </xf>
    <xf numFmtId="4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899132111" TargetMode="External"/><Relationship Id="rId13" Type="http://schemas.openxmlformats.org/officeDocument/2006/relationships/hyperlink" Target="https://podminky.urs.cz/item/CS_URS_2026_01/919735112" TargetMode="External"/><Relationship Id="rId18" Type="http://schemas.openxmlformats.org/officeDocument/2006/relationships/hyperlink" Target="https://podminky.urs.cz/item/CS_URS_2026_01/997221569" TargetMode="External"/><Relationship Id="rId3" Type="http://schemas.openxmlformats.org/officeDocument/2006/relationships/hyperlink" Target="https://podminky.urs.cz/item/CS_URS_2026_01/181951112" TargetMode="External"/><Relationship Id="rId21" Type="http://schemas.openxmlformats.org/officeDocument/2006/relationships/hyperlink" Target="https://podminky.urs.cz/item/CS_URS_2026_01/998225111" TargetMode="External"/><Relationship Id="rId7" Type="http://schemas.openxmlformats.org/officeDocument/2006/relationships/hyperlink" Target="https://podminky.urs.cz/item/CS_URS_2026_01/577144131" TargetMode="External"/><Relationship Id="rId12" Type="http://schemas.openxmlformats.org/officeDocument/2006/relationships/hyperlink" Target="https://podminky.urs.cz/item/CS_URS_2026_01/919112213" TargetMode="External"/><Relationship Id="rId17" Type="http://schemas.openxmlformats.org/officeDocument/2006/relationships/hyperlink" Target="https://podminky.urs.cz/item/CS_URS_2026_01/997221561" TargetMode="External"/><Relationship Id="rId2" Type="http://schemas.openxmlformats.org/officeDocument/2006/relationships/hyperlink" Target="https://podminky.urs.cz/item/CS_URS_2026_01/113107243" TargetMode="External"/><Relationship Id="rId16" Type="http://schemas.openxmlformats.org/officeDocument/2006/relationships/hyperlink" Target="https://podminky.urs.cz/item/CS_URS_2026_01/997221559" TargetMode="External"/><Relationship Id="rId20" Type="http://schemas.openxmlformats.org/officeDocument/2006/relationships/hyperlink" Target="https://podminky.urs.cz/item/CS_URS_2026_01/997221875" TargetMode="External"/><Relationship Id="rId1" Type="http://schemas.openxmlformats.org/officeDocument/2006/relationships/hyperlink" Target="https://podminky.urs.cz/item/CS_URS_2026_01/113107162" TargetMode="External"/><Relationship Id="rId6" Type="http://schemas.openxmlformats.org/officeDocument/2006/relationships/hyperlink" Target="https://podminky.urs.cz/item/CS_URS_2026_01/573231108" TargetMode="External"/><Relationship Id="rId11" Type="http://schemas.openxmlformats.org/officeDocument/2006/relationships/hyperlink" Target="https://podminky.urs.cz/item/CS_URS_2026_01/599141111" TargetMode="External"/><Relationship Id="rId5" Type="http://schemas.openxmlformats.org/officeDocument/2006/relationships/hyperlink" Target="https://podminky.urs.cz/item/CS_URS_2026_01/567122114" TargetMode="External"/><Relationship Id="rId15" Type="http://schemas.openxmlformats.org/officeDocument/2006/relationships/hyperlink" Target="https://podminky.urs.cz/item/CS_URS_2026_01/997221551" TargetMode="External"/><Relationship Id="rId10" Type="http://schemas.openxmlformats.org/officeDocument/2006/relationships/hyperlink" Target="https://podminky.urs.cz/item/CS_URS_2026_01/899133211" TargetMode="External"/><Relationship Id="rId19" Type="http://schemas.openxmlformats.org/officeDocument/2006/relationships/hyperlink" Target="https://podminky.urs.cz/item/CS_URS_2026_01/997221873" TargetMode="External"/><Relationship Id="rId4" Type="http://schemas.openxmlformats.org/officeDocument/2006/relationships/hyperlink" Target="https://podminky.urs.cz/item/CS_URS_2026_01/565145211" TargetMode="External"/><Relationship Id="rId9" Type="http://schemas.openxmlformats.org/officeDocument/2006/relationships/hyperlink" Target="https://podminky.urs.cz/item/CS_URS_2026_01/899132212" TargetMode="External"/><Relationship Id="rId14" Type="http://schemas.openxmlformats.org/officeDocument/2006/relationships/hyperlink" Target="https://podminky.urs.cz/item/CS_URS_2026_01/938908411" TargetMode="External"/><Relationship Id="rId2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899132111" TargetMode="External"/><Relationship Id="rId13" Type="http://schemas.openxmlformats.org/officeDocument/2006/relationships/hyperlink" Target="https://podminky.urs.cz/item/CS_URS_2026_01/915221112" TargetMode="External"/><Relationship Id="rId18" Type="http://schemas.openxmlformats.org/officeDocument/2006/relationships/hyperlink" Target="https://podminky.urs.cz/item/CS_URS_2026_01/997221551" TargetMode="External"/><Relationship Id="rId3" Type="http://schemas.openxmlformats.org/officeDocument/2006/relationships/hyperlink" Target="https://podminky.urs.cz/item/CS_URS_2026_01/181951112" TargetMode="External"/><Relationship Id="rId21" Type="http://schemas.openxmlformats.org/officeDocument/2006/relationships/hyperlink" Target="https://podminky.urs.cz/item/CS_URS_2026_01/997221569" TargetMode="External"/><Relationship Id="rId7" Type="http://schemas.openxmlformats.org/officeDocument/2006/relationships/hyperlink" Target="https://podminky.urs.cz/item/CS_URS_2026_01/577144131" TargetMode="External"/><Relationship Id="rId12" Type="http://schemas.openxmlformats.org/officeDocument/2006/relationships/hyperlink" Target="https://podminky.urs.cz/item/CS_URS_2026_01/915121111" TargetMode="External"/><Relationship Id="rId17" Type="http://schemas.openxmlformats.org/officeDocument/2006/relationships/hyperlink" Target="https://podminky.urs.cz/item/CS_URS_2026_01/938908411" TargetMode="External"/><Relationship Id="rId25" Type="http://schemas.openxmlformats.org/officeDocument/2006/relationships/drawing" Target="../drawings/drawing3.xml"/><Relationship Id="rId2" Type="http://schemas.openxmlformats.org/officeDocument/2006/relationships/hyperlink" Target="https://podminky.urs.cz/item/CS_URS_2026_01/113107243" TargetMode="External"/><Relationship Id="rId16" Type="http://schemas.openxmlformats.org/officeDocument/2006/relationships/hyperlink" Target="https://podminky.urs.cz/item/CS_URS_2026_01/919735112" TargetMode="External"/><Relationship Id="rId20" Type="http://schemas.openxmlformats.org/officeDocument/2006/relationships/hyperlink" Target="https://podminky.urs.cz/item/CS_URS_2026_01/997221561" TargetMode="External"/><Relationship Id="rId1" Type="http://schemas.openxmlformats.org/officeDocument/2006/relationships/hyperlink" Target="https://podminky.urs.cz/item/CS_URS_2026_01/113107162" TargetMode="External"/><Relationship Id="rId6" Type="http://schemas.openxmlformats.org/officeDocument/2006/relationships/hyperlink" Target="https://podminky.urs.cz/item/CS_URS_2026_01/573231108" TargetMode="External"/><Relationship Id="rId11" Type="http://schemas.openxmlformats.org/officeDocument/2006/relationships/hyperlink" Target="https://podminky.urs.cz/item/CS_URS_2026_01/599141111" TargetMode="External"/><Relationship Id="rId24" Type="http://schemas.openxmlformats.org/officeDocument/2006/relationships/hyperlink" Target="https://podminky.urs.cz/item/CS_URS_2026_01/998225111" TargetMode="External"/><Relationship Id="rId5" Type="http://schemas.openxmlformats.org/officeDocument/2006/relationships/hyperlink" Target="https://podminky.urs.cz/item/CS_URS_2026_01/567122114" TargetMode="External"/><Relationship Id="rId15" Type="http://schemas.openxmlformats.org/officeDocument/2006/relationships/hyperlink" Target="https://podminky.urs.cz/item/CS_URS_2026_01/919112213" TargetMode="External"/><Relationship Id="rId23" Type="http://schemas.openxmlformats.org/officeDocument/2006/relationships/hyperlink" Target="https://podminky.urs.cz/item/CS_URS_2026_01/997221875" TargetMode="External"/><Relationship Id="rId10" Type="http://schemas.openxmlformats.org/officeDocument/2006/relationships/hyperlink" Target="https://podminky.urs.cz/item/CS_URS_2026_01/899133211" TargetMode="External"/><Relationship Id="rId19" Type="http://schemas.openxmlformats.org/officeDocument/2006/relationships/hyperlink" Target="https://podminky.urs.cz/item/CS_URS_2026_01/997221559" TargetMode="External"/><Relationship Id="rId4" Type="http://schemas.openxmlformats.org/officeDocument/2006/relationships/hyperlink" Target="https://podminky.urs.cz/item/CS_URS_2026_01/565145211" TargetMode="External"/><Relationship Id="rId9" Type="http://schemas.openxmlformats.org/officeDocument/2006/relationships/hyperlink" Target="https://podminky.urs.cz/item/CS_URS_2026_01/899132212" TargetMode="External"/><Relationship Id="rId14" Type="http://schemas.openxmlformats.org/officeDocument/2006/relationships/hyperlink" Target="https://podminky.urs.cz/item/CS_URS_2026_01/915611111" TargetMode="External"/><Relationship Id="rId22" Type="http://schemas.openxmlformats.org/officeDocument/2006/relationships/hyperlink" Target="https://podminky.urs.cz/item/CS_URS_2026_01/997221873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899132111" TargetMode="External"/><Relationship Id="rId13" Type="http://schemas.openxmlformats.org/officeDocument/2006/relationships/hyperlink" Target="https://podminky.urs.cz/item/CS_URS_2026_01/919735112" TargetMode="External"/><Relationship Id="rId18" Type="http://schemas.openxmlformats.org/officeDocument/2006/relationships/hyperlink" Target="https://podminky.urs.cz/item/CS_URS_2026_01/997221569" TargetMode="External"/><Relationship Id="rId3" Type="http://schemas.openxmlformats.org/officeDocument/2006/relationships/hyperlink" Target="https://podminky.urs.cz/item/CS_URS_2026_01/181951112" TargetMode="External"/><Relationship Id="rId21" Type="http://schemas.openxmlformats.org/officeDocument/2006/relationships/hyperlink" Target="https://podminky.urs.cz/item/CS_URS_2026_01/998225111" TargetMode="External"/><Relationship Id="rId7" Type="http://schemas.openxmlformats.org/officeDocument/2006/relationships/hyperlink" Target="https://podminky.urs.cz/item/CS_URS_2026_01/577144131" TargetMode="External"/><Relationship Id="rId12" Type="http://schemas.openxmlformats.org/officeDocument/2006/relationships/hyperlink" Target="https://podminky.urs.cz/item/CS_URS_2026_01/919112213" TargetMode="External"/><Relationship Id="rId17" Type="http://schemas.openxmlformats.org/officeDocument/2006/relationships/hyperlink" Target="https://podminky.urs.cz/item/CS_URS_2026_01/997221561" TargetMode="External"/><Relationship Id="rId2" Type="http://schemas.openxmlformats.org/officeDocument/2006/relationships/hyperlink" Target="https://podminky.urs.cz/item/CS_URS_2026_01/113107243" TargetMode="External"/><Relationship Id="rId16" Type="http://schemas.openxmlformats.org/officeDocument/2006/relationships/hyperlink" Target="https://podminky.urs.cz/item/CS_URS_2026_01/997221559" TargetMode="External"/><Relationship Id="rId20" Type="http://schemas.openxmlformats.org/officeDocument/2006/relationships/hyperlink" Target="https://podminky.urs.cz/item/CS_URS_2026_01/997221875" TargetMode="External"/><Relationship Id="rId1" Type="http://schemas.openxmlformats.org/officeDocument/2006/relationships/hyperlink" Target="https://podminky.urs.cz/item/CS_URS_2026_01/113107162" TargetMode="External"/><Relationship Id="rId6" Type="http://schemas.openxmlformats.org/officeDocument/2006/relationships/hyperlink" Target="https://podminky.urs.cz/item/CS_URS_2026_01/573231108" TargetMode="External"/><Relationship Id="rId11" Type="http://schemas.openxmlformats.org/officeDocument/2006/relationships/hyperlink" Target="https://podminky.urs.cz/item/CS_URS_2026_01/599141111" TargetMode="External"/><Relationship Id="rId5" Type="http://schemas.openxmlformats.org/officeDocument/2006/relationships/hyperlink" Target="https://podminky.urs.cz/item/CS_URS_2026_01/567122114" TargetMode="External"/><Relationship Id="rId15" Type="http://schemas.openxmlformats.org/officeDocument/2006/relationships/hyperlink" Target="https://podminky.urs.cz/item/CS_URS_2026_01/997221551" TargetMode="External"/><Relationship Id="rId10" Type="http://schemas.openxmlformats.org/officeDocument/2006/relationships/hyperlink" Target="https://podminky.urs.cz/item/CS_URS_2026_01/899133211" TargetMode="External"/><Relationship Id="rId19" Type="http://schemas.openxmlformats.org/officeDocument/2006/relationships/hyperlink" Target="https://podminky.urs.cz/item/CS_URS_2026_01/997221873" TargetMode="External"/><Relationship Id="rId4" Type="http://schemas.openxmlformats.org/officeDocument/2006/relationships/hyperlink" Target="https://podminky.urs.cz/item/CS_URS_2026_01/565145211" TargetMode="External"/><Relationship Id="rId9" Type="http://schemas.openxmlformats.org/officeDocument/2006/relationships/hyperlink" Target="https://podminky.urs.cz/item/CS_URS_2026_01/899132212" TargetMode="External"/><Relationship Id="rId14" Type="http://schemas.openxmlformats.org/officeDocument/2006/relationships/hyperlink" Target="https://podminky.urs.cz/item/CS_URS_2026_01/938908411" TargetMode="External"/><Relationship Id="rId2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599141111" TargetMode="External"/><Relationship Id="rId18" Type="http://schemas.openxmlformats.org/officeDocument/2006/relationships/hyperlink" Target="https://podminky.urs.cz/item/CS_URS_2026_01/915221112" TargetMode="External"/><Relationship Id="rId26" Type="http://schemas.openxmlformats.org/officeDocument/2006/relationships/hyperlink" Target="https://podminky.urs.cz/item/CS_URS_2026_01/966006281" TargetMode="External"/><Relationship Id="rId3" Type="http://schemas.openxmlformats.org/officeDocument/2006/relationships/hyperlink" Target="https://podminky.urs.cz/item/CS_URS_2026_01/181951112" TargetMode="External"/><Relationship Id="rId21" Type="http://schemas.openxmlformats.org/officeDocument/2006/relationships/hyperlink" Target="https://podminky.urs.cz/item/CS_URS_2026_01/915611111" TargetMode="External"/><Relationship Id="rId34" Type="http://schemas.openxmlformats.org/officeDocument/2006/relationships/drawing" Target="../drawings/drawing5.xml"/><Relationship Id="rId7" Type="http://schemas.openxmlformats.org/officeDocument/2006/relationships/hyperlink" Target="https://podminky.urs.cz/item/CS_URS_2026_01/577134131" TargetMode="External"/><Relationship Id="rId12" Type="http://schemas.openxmlformats.org/officeDocument/2006/relationships/hyperlink" Target="https://podminky.urs.cz/item/CS_URS_2026_01/899133211" TargetMode="External"/><Relationship Id="rId17" Type="http://schemas.openxmlformats.org/officeDocument/2006/relationships/hyperlink" Target="https://podminky.urs.cz/item/CS_URS_2026_01/915131111" TargetMode="External"/><Relationship Id="rId25" Type="http://schemas.openxmlformats.org/officeDocument/2006/relationships/hyperlink" Target="https://podminky.urs.cz/item/CS_URS_2026_01/938908411" TargetMode="External"/><Relationship Id="rId33" Type="http://schemas.openxmlformats.org/officeDocument/2006/relationships/hyperlink" Target="https://podminky.urs.cz/item/CS_URS_2026_01/998225111" TargetMode="External"/><Relationship Id="rId2" Type="http://schemas.openxmlformats.org/officeDocument/2006/relationships/hyperlink" Target="https://podminky.urs.cz/item/CS_URS_2026_01/113107243" TargetMode="External"/><Relationship Id="rId16" Type="http://schemas.openxmlformats.org/officeDocument/2006/relationships/hyperlink" Target="https://podminky.urs.cz/item/CS_URS_2026_01/915121111" TargetMode="External"/><Relationship Id="rId20" Type="http://schemas.openxmlformats.org/officeDocument/2006/relationships/hyperlink" Target="https://podminky.urs.cz/item/CS_URS_2026_01/915351113" TargetMode="External"/><Relationship Id="rId29" Type="http://schemas.openxmlformats.org/officeDocument/2006/relationships/hyperlink" Target="https://podminky.urs.cz/item/CS_URS_2026_01/997221561" TargetMode="External"/><Relationship Id="rId1" Type="http://schemas.openxmlformats.org/officeDocument/2006/relationships/hyperlink" Target="https://podminky.urs.cz/item/CS_URS_2026_01/113107162" TargetMode="External"/><Relationship Id="rId6" Type="http://schemas.openxmlformats.org/officeDocument/2006/relationships/hyperlink" Target="https://podminky.urs.cz/item/CS_URS_2026_01/573231108" TargetMode="External"/><Relationship Id="rId11" Type="http://schemas.openxmlformats.org/officeDocument/2006/relationships/hyperlink" Target="https://podminky.urs.cz/item/CS_URS_2026_01/899132212" TargetMode="External"/><Relationship Id="rId24" Type="http://schemas.openxmlformats.org/officeDocument/2006/relationships/hyperlink" Target="https://podminky.urs.cz/item/CS_URS_2026_01/919735112" TargetMode="External"/><Relationship Id="rId32" Type="http://schemas.openxmlformats.org/officeDocument/2006/relationships/hyperlink" Target="https://podminky.urs.cz/item/CS_URS_2026_01/997221875" TargetMode="External"/><Relationship Id="rId5" Type="http://schemas.openxmlformats.org/officeDocument/2006/relationships/hyperlink" Target="https://podminky.urs.cz/item/CS_URS_2026_01/567122114" TargetMode="External"/><Relationship Id="rId15" Type="http://schemas.openxmlformats.org/officeDocument/2006/relationships/hyperlink" Target="https://podminky.urs.cz/item/CS_URS_2026_01/914511111" TargetMode="External"/><Relationship Id="rId23" Type="http://schemas.openxmlformats.org/officeDocument/2006/relationships/hyperlink" Target="https://podminky.urs.cz/item/CS_URS_2026_01/919112213" TargetMode="External"/><Relationship Id="rId28" Type="http://schemas.openxmlformats.org/officeDocument/2006/relationships/hyperlink" Target="https://podminky.urs.cz/item/CS_URS_2026_01/997221559" TargetMode="External"/><Relationship Id="rId10" Type="http://schemas.openxmlformats.org/officeDocument/2006/relationships/hyperlink" Target="https://podminky.urs.cz/item/CS_URS_2026_01/899132111" TargetMode="External"/><Relationship Id="rId19" Type="http://schemas.openxmlformats.org/officeDocument/2006/relationships/hyperlink" Target="https://podminky.urs.cz/item/CS_URS_2026_01/915231112" TargetMode="External"/><Relationship Id="rId31" Type="http://schemas.openxmlformats.org/officeDocument/2006/relationships/hyperlink" Target="https://podminky.urs.cz/item/CS_URS_2026_01/997221873" TargetMode="External"/><Relationship Id="rId4" Type="http://schemas.openxmlformats.org/officeDocument/2006/relationships/hyperlink" Target="https://podminky.urs.cz/item/CS_URS_2026_01/565145211" TargetMode="External"/><Relationship Id="rId9" Type="http://schemas.openxmlformats.org/officeDocument/2006/relationships/hyperlink" Target="https://podminky.urs.cz/item/CS_URS_2026_01/915241111" TargetMode="External"/><Relationship Id="rId14" Type="http://schemas.openxmlformats.org/officeDocument/2006/relationships/hyperlink" Target="https://podminky.urs.cz/item/CS_URS_2026_01/914111111" TargetMode="External"/><Relationship Id="rId22" Type="http://schemas.openxmlformats.org/officeDocument/2006/relationships/hyperlink" Target="https://podminky.urs.cz/item/CS_URS_2026_01/915621111" TargetMode="External"/><Relationship Id="rId27" Type="http://schemas.openxmlformats.org/officeDocument/2006/relationships/hyperlink" Target="https://podminky.urs.cz/item/CS_URS_2026_01/997221551" TargetMode="External"/><Relationship Id="rId30" Type="http://schemas.openxmlformats.org/officeDocument/2006/relationships/hyperlink" Target="https://podminky.urs.cz/item/CS_URS_2026_01/997221569" TargetMode="External"/><Relationship Id="rId8" Type="http://schemas.openxmlformats.org/officeDocument/2006/relationships/hyperlink" Target="https://podminky.urs.cz/item/CS_URS_2026_01/57714413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091003000" TargetMode="External"/><Relationship Id="rId3" Type="http://schemas.openxmlformats.org/officeDocument/2006/relationships/hyperlink" Target="https://podminky.urs.cz/item/CS_URS_2026_01/013254000" TargetMode="External"/><Relationship Id="rId7" Type="http://schemas.openxmlformats.org/officeDocument/2006/relationships/hyperlink" Target="https://podminky.urs.cz/item/CS_URS_2026_01/045002000" TargetMode="External"/><Relationship Id="rId2" Type="http://schemas.openxmlformats.org/officeDocument/2006/relationships/hyperlink" Target="https://podminky.urs.cz/item/CS_URS_2026_01/012444000" TargetMode="External"/><Relationship Id="rId1" Type="http://schemas.openxmlformats.org/officeDocument/2006/relationships/hyperlink" Target="https://podminky.urs.cz/item/CS_URS_2026_01/012164000" TargetMode="External"/><Relationship Id="rId6" Type="http://schemas.openxmlformats.org/officeDocument/2006/relationships/hyperlink" Target="https://podminky.urs.cz/item/CS_URS_2026_01/034503000" TargetMode="External"/><Relationship Id="rId5" Type="http://schemas.openxmlformats.org/officeDocument/2006/relationships/hyperlink" Target="https://podminky.urs.cz/item/CS_URS_2026_01/013284000" TargetMode="External"/><Relationship Id="rId4" Type="http://schemas.openxmlformats.org/officeDocument/2006/relationships/hyperlink" Target="https://podminky.urs.cz/item/CS_URS_2026_01/013274000" TargetMode="External"/><Relationship Id="rId9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6_01/070001000" TargetMode="External"/><Relationship Id="rId2" Type="http://schemas.openxmlformats.org/officeDocument/2006/relationships/hyperlink" Target="https://podminky.urs.cz/item/CS_URS_2026_01/060001000" TargetMode="External"/><Relationship Id="rId1" Type="http://schemas.openxmlformats.org/officeDocument/2006/relationships/hyperlink" Target="https://podminky.urs.cz/item/CS_URS_2026_01/030001000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293"/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92" t="s">
        <v>14</v>
      </c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R5" s="19"/>
      <c r="BE5" s="289" t="s">
        <v>15</v>
      </c>
      <c r="BS5" s="16" t="s">
        <v>6</v>
      </c>
    </row>
    <row r="6" spans="1:74" ht="36.9" customHeight="1">
      <c r="B6" s="19"/>
      <c r="D6" s="25" t="s">
        <v>16</v>
      </c>
      <c r="K6" s="294" t="s">
        <v>17</v>
      </c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R6" s="19"/>
      <c r="BE6" s="290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19</v>
      </c>
      <c r="AR7" s="19"/>
      <c r="BE7" s="290"/>
      <c r="BS7" s="16" t="s">
        <v>6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E8" s="290"/>
      <c r="BS8" s="16" t="s">
        <v>6</v>
      </c>
    </row>
    <row r="9" spans="1:74" ht="14.4" customHeight="1">
      <c r="B9" s="19"/>
      <c r="AR9" s="19"/>
      <c r="BE9" s="290"/>
      <c r="BS9" s="16" t="s">
        <v>6</v>
      </c>
    </row>
    <row r="10" spans="1:74" ht="12" customHeight="1">
      <c r="B10" s="19"/>
      <c r="D10" s="26" t="s">
        <v>25</v>
      </c>
      <c r="AK10" s="26" t="s">
        <v>26</v>
      </c>
      <c r="AN10" s="24" t="s">
        <v>19</v>
      </c>
      <c r="AR10" s="19"/>
      <c r="BE10" s="290"/>
      <c r="BS10" s="16" t="s">
        <v>6</v>
      </c>
    </row>
    <row r="11" spans="1:74" ht="18.45" customHeight="1">
      <c r="B11" s="19"/>
      <c r="E11" s="24" t="s">
        <v>27</v>
      </c>
      <c r="AK11" s="26" t="s">
        <v>28</v>
      </c>
      <c r="AN11" s="24" t="s">
        <v>19</v>
      </c>
      <c r="AR11" s="19"/>
      <c r="BE11" s="290"/>
      <c r="BS11" s="16" t="s">
        <v>6</v>
      </c>
    </row>
    <row r="12" spans="1:74" ht="6.9" customHeight="1">
      <c r="B12" s="19"/>
      <c r="AR12" s="19"/>
      <c r="BE12" s="290"/>
      <c r="BS12" s="16" t="s">
        <v>6</v>
      </c>
    </row>
    <row r="13" spans="1:74" ht="12" customHeight="1">
      <c r="B13" s="19"/>
      <c r="D13" s="26" t="s">
        <v>29</v>
      </c>
      <c r="AK13" s="26" t="s">
        <v>26</v>
      </c>
      <c r="AN13" s="28" t="s">
        <v>30</v>
      </c>
      <c r="AR13" s="19"/>
      <c r="BE13" s="290"/>
      <c r="BS13" s="16" t="s">
        <v>6</v>
      </c>
    </row>
    <row r="14" spans="1:74" ht="13.2">
      <c r="B14" s="19"/>
      <c r="E14" s="295" t="s">
        <v>30</v>
      </c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6" t="s">
        <v>28</v>
      </c>
      <c r="AN14" s="28" t="s">
        <v>30</v>
      </c>
      <c r="AR14" s="19"/>
      <c r="BE14" s="290"/>
      <c r="BS14" s="16" t="s">
        <v>6</v>
      </c>
    </row>
    <row r="15" spans="1:74" ht="6.9" customHeight="1">
      <c r="B15" s="19"/>
      <c r="AR15" s="19"/>
      <c r="BE15" s="290"/>
      <c r="BS15" s="16" t="s">
        <v>4</v>
      </c>
    </row>
    <row r="16" spans="1:74" ht="12" customHeight="1">
      <c r="B16" s="19"/>
      <c r="D16" s="26" t="s">
        <v>31</v>
      </c>
      <c r="AK16" s="26" t="s">
        <v>26</v>
      </c>
      <c r="AN16" s="24" t="s">
        <v>19</v>
      </c>
      <c r="AR16" s="19"/>
      <c r="BE16" s="290"/>
      <c r="BS16" s="16" t="s">
        <v>4</v>
      </c>
    </row>
    <row r="17" spans="2:71" ht="18.45" customHeight="1">
      <c r="B17" s="19"/>
      <c r="E17" s="24" t="s">
        <v>27</v>
      </c>
      <c r="AK17" s="26" t="s">
        <v>28</v>
      </c>
      <c r="AN17" s="24" t="s">
        <v>19</v>
      </c>
      <c r="AR17" s="19"/>
      <c r="BE17" s="290"/>
      <c r="BS17" s="16" t="s">
        <v>32</v>
      </c>
    </row>
    <row r="18" spans="2:71" ht="6.9" customHeight="1">
      <c r="B18" s="19"/>
      <c r="AR18" s="19"/>
      <c r="BE18" s="290"/>
      <c r="BS18" s="16" t="s">
        <v>6</v>
      </c>
    </row>
    <row r="19" spans="2:71" ht="12" customHeight="1">
      <c r="B19" s="19"/>
      <c r="D19" s="26" t="s">
        <v>33</v>
      </c>
      <c r="AK19" s="26" t="s">
        <v>26</v>
      </c>
      <c r="AN19" s="24" t="s">
        <v>19</v>
      </c>
      <c r="AR19" s="19"/>
      <c r="BE19" s="290"/>
      <c r="BS19" s="16" t="s">
        <v>6</v>
      </c>
    </row>
    <row r="20" spans="2:71" ht="18.45" customHeight="1">
      <c r="B20" s="19"/>
      <c r="E20" s="24" t="s">
        <v>27</v>
      </c>
      <c r="AK20" s="26" t="s">
        <v>28</v>
      </c>
      <c r="AN20" s="24" t="s">
        <v>19</v>
      </c>
      <c r="AR20" s="19"/>
      <c r="BE20" s="290"/>
      <c r="BS20" s="16" t="s">
        <v>4</v>
      </c>
    </row>
    <row r="21" spans="2:71" ht="6.9" customHeight="1">
      <c r="B21" s="19"/>
      <c r="AR21" s="19"/>
      <c r="BE21" s="290"/>
    </row>
    <row r="22" spans="2:71" ht="12" customHeight="1">
      <c r="B22" s="19"/>
      <c r="D22" s="26" t="s">
        <v>34</v>
      </c>
      <c r="AR22" s="19"/>
      <c r="BE22" s="290"/>
    </row>
    <row r="23" spans="2:71" ht="47.25" customHeight="1">
      <c r="B23" s="19"/>
      <c r="E23" s="297" t="s">
        <v>35</v>
      </c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R23" s="19"/>
      <c r="BE23" s="290"/>
    </row>
    <row r="24" spans="2:71" ht="6.9" customHeight="1">
      <c r="B24" s="19"/>
      <c r="AR24" s="19"/>
      <c r="BE24" s="290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90"/>
    </row>
    <row r="26" spans="2:71" s="1" customFormat="1" ht="25.95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98">
        <f>ROUND(AG54,2)</f>
        <v>0</v>
      </c>
      <c r="AL26" s="299"/>
      <c r="AM26" s="299"/>
      <c r="AN26" s="299"/>
      <c r="AO26" s="299"/>
      <c r="AR26" s="31"/>
      <c r="BE26" s="290"/>
    </row>
    <row r="27" spans="2:71" s="1" customFormat="1" ht="6.9" customHeight="1">
      <c r="B27" s="31"/>
      <c r="AR27" s="31"/>
      <c r="BE27" s="290"/>
    </row>
    <row r="28" spans="2:71" s="1" customFormat="1" ht="13.2">
      <c r="B28" s="31"/>
      <c r="L28" s="300" t="s">
        <v>37</v>
      </c>
      <c r="M28" s="300"/>
      <c r="N28" s="300"/>
      <c r="O28" s="300"/>
      <c r="P28" s="300"/>
      <c r="W28" s="300" t="s">
        <v>38</v>
      </c>
      <c r="X28" s="300"/>
      <c r="Y28" s="300"/>
      <c r="Z28" s="300"/>
      <c r="AA28" s="300"/>
      <c r="AB28" s="300"/>
      <c r="AC28" s="300"/>
      <c r="AD28" s="300"/>
      <c r="AE28" s="300"/>
      <c r="AK28" s="300" t="s">
        <v>39</v>
      </c>
      <c r="AL28" s="300"/>
      <c r="AM28" s="300"/>
      <c r="AN28" s="300"/>
      <c r="AO28" s="300"/>
      <c r="AR28" s="31"/>
      <c r="BE28" s="290"/>
    </row>
    <row r="29" spans="2:71" s="2" customFormat="1" ht="14.4" customHeight="1">
      <c r="B29" s="35"/>
      <c r="D29" s="26" t="s">
        <v>40</v>
      </c>
      <c r="F29" s="26" t="s">
        <v>41</v>
      </c>
      <c r="L29" s="303">
        <v>0.21</v>
      </c>
      <c r="M29" s="302"/>
      <c r="N29" s="302"/>
      <c r="O29" s="302"/>
      <c r="P29" s="302"/>
      <c r="W29" s="301">
        <f>ROUND(AZ54, 2)</f>
        <v>0</v>
      </c>
      <c r="X29" s="302"/>
      <c r="Y29" s="302"/>
      <c r="Z29" s="302"/>
      <c r="AA29" s="302"/>
      <c r="AB29" s="302"/>
      <c r="AC29" s="302"/>
      <c r="AD29" s="302"/>
      <c r="AE29" s="302"/>
      <c r="AK29" s="301">
        <f>ROUND(AV54, 2)</f>
        <v>0</v>
      </c>
      <c r="AL29" s="302"/>
      <c r="AM29" s="302"/>
      <c r="AN29" s="302"/>
      <c r="AO29" s="302"/>
      <c r="AR29" s="35"/>
      <c r="BE29" s="291"/>
    </row>
    <row r="30" spans="2:71" s="2" customFormat="1" ht="14.4" customHeight="1">
      <c r="B30" s="35"/>
      <c r="F30" s="26" t="s">
        <v>42</v>
      </c>
      <c r="L30" s="303">
        <v>0.12</v>
      </c>
      <c r="M30" s="302"/>
      <c r="N30" s="302"/>
      <c r="O30" s="302"/>
      <c r="P30" s="302"/>
      <c r="W30" s="301">
        <f>ROUND(BA54, 2)</f>
        <v>0</v>
      </c>
      <c r="X30" s="302"/>
      <c r="Y30" s="302"/>
      <c r="Z30" s="302"/>
      <c r="AA30" s="302"/>
      <c r="AB30" s="302"/>
      <c r="AC30" s="302"/>
      <c r="AD30" s="302"/>
      <c r="AE30" s="302"/>
      <c r="AK30" s="301">
        <f>ROUND(AW54, 2)</f>
        <v>0</v>
      </c>
      <c r="AL30" s="302"/>
      <c r="AM30" s="302"/>
      <c r="AN30" s="302"/>
      <c r="AO30" s="302"/>
      <c r="AR30" s="35"/>
      <c r="BE30" s="291"/>
    </row>
    <row r="31" spans="2:71" s="2" customFormat="1" ht="14.4" hidden="1" customHeight="1">
      <c r="B31" s="35"/>
      <c r="F31" s="26" t="s">
        <v>43</v>
      </c>
      <c r="L31" s="303">
        <v>0.21</v>
      </c>
      <c r="M31" s="302"/>
      <c r="N31" s="302"/>
      <c r="O31" s="302"/>
      <c r="P31" s="302"/>
      <c r="W31" s="301">
        <f>ROUND(BB54, 2)</f>
        <v>0</v>
      </c>
      <c r="X31" s="302"/>
      <c r="Y31" s="302"/>
      <c r="Z31" s="302"/>
      <c r="AA31" s="302"/>
      <c r="AB31" s="302"/>
      <c r="AC31" s="302"/>
      <c r="AD31" s="302"/>
      <c r="AE31" s="302"/>
      <c r="AK31" s="301">
        <v>0</v>
      </c>
      <c r="AL31" s="302"/>
      <c r="AM31" s="302"/>
      <c r="AN31" s="302"/>
      <c r="AO31" s="302"/>
      <c r="AR31" s="35"/>
      <c r="BE31" s="291"/>
    </row>
    <row r="32" spans="2:71" s="2" customFormat="1" ht="14.4" hidden="1" customHeight="1">
      <c r="B32" s="35"/>
      <c r="F32" s="26" t="s">
        <v>44</v>
      </c>
      <c r="L32" s="303">
        <v>0.12</v>
      </c>
      <c r="M32" s="302"/>
      <c r="N32" s="302"/>
      <c r="O32" s="302"/>
      <c r="P32" s="302"/>
      <c r="W32" s="301">
        <f>ROUND(BC54, 2)</f>
        <v>0</v>
      </c>
      <c r="X32" s="302"/>
      <c r="Y32" s="302"/>
      <c r="Z32" s="302"/>
      <c r="AA32" s="302"/>
      <c r="AB32" s="302"/>
      <c r="AC32" s="302"/>
      <c r="AD32" s="302"/>
      <c r="AE32" s="302"/>
      <c r="AK32" s="301">
        <v>0</v>
      </c>
      <c r="AL32" s="302"/>
      <c r="AM32" s="302"/>
      <c r="AN32" s="302"/>
      <c r="AO32" s="302"/>
      <c r="AR32" s="35"/>
      <c r="BE32" s="291"/>
    </row>
    <row r="33" spans="2:44" s="2" customFormat="1" ht="14.4" hidden="1" customHeight="1">
      <c r="B33" s="35"/>
      <c r="F33" s="26" t="s">
        <v>45</v>
      </c>
      <c r="L33" s="303">
        <v>0</v>
      </c>
      <c r="M33" s="302"/>
      <c r="N33" s="302"/>
      <c r="O33" s="302"/>
      <c r="P33" s="302"/>
      <c r="W33" s="301">
        <f>ROUND(BD54, 2)</f>
        <v>0</v>
      </c>
      <c r="X33" s="302"/>
      <c r="Y33" s="302"/>
      <c r="Z33" s="302"/>
      <c r="AA33" s="302"/>
      <c r="AB33" s="302"/>
      <c r="AC33" s="302"/>
      <c r="AD33" s="302"/>
      <c r="AE33" s="302"/>
      <c r="AK33" s="301">
        <v>0</v>
      </c>
      <c r="AL33" s="302"/>
      <c r="AM33" s="302"/>
      <c r="AN33" s="302"/>
      <c r="AO33" s="302"/>
      <c r="AR33" s="35"/>
    </row>
    <row r="34" spans="2:44" s="1" customFormat="1" ht="6.9" customHeight="1">
      <c r="B34" s="31"/>
      <c r="AR34" s="31"/>
    </row>
    <row r="35" spans="2:44" s="1" customFormat="1" ht="25.95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307" t="s">
        <v>48</v>
      </c>
      <c r="Y35" s="305"/>
      <c r="Z35" s="305"/>
      <c r="AA35" s="305"/>
      <c r="AB35" s="305"/>
      <c r="AC35" s="38"/>
      <c r="AD35" s="38"/>
      <c r="AE35" s="38"/>
      <c r="AF35" s="38"/>
      <c r="AG35" s="38"/>
      <c r="AH35" s="38"/>
      <c r="AI35" s="38"/>
      <c r="AJ35" s="38"/>
      <c r="AK35" s="304">
        <f>SUM(AK26:AK33)</f>
        <v>0</v>
      </c>
      <c r="AL35" s="305"/>
      <c r="AM35" s="305"/>
      <c r="AN35" s="305"/>
      <c r="AO35" s="306"/>
      <c r="AP35" s="36"/>
      <c r="AQ35" s="36"/>
      <c r="AR35" s="31"/>
    </row>
    <row r="36" spans="2:44" s="1" customFormat="1" ht="6.9" customHeight="1">
      <c r="B36" s="31"/>
      <c r="AR36" s="31"/>
    </row>
    <row r="37" spans="2:44" s="1" customFormat="1" ht="6.9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" customHeight="1">
      <c r="B42" s="31"/>
      <c r="C42" s="20" t="s">
        <v>49</v>
      </c>
      <c r="AR42" s="31"/>
    </row>
    <row r="43" spans="2:44" s="1" customFormat="1" ht="6.9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03/2026</v>
      </c>
      <c r="AR44" s="44"/>
    </row>
    <row r="45" spans="2:44" s="4" customFormat="1" ht="36.9" customHeight="1">
      <c r="B45" s="45"/>
      <c r="C45" s="46" t="s">
        <v>16</v>
      </c>
      <c r="L45" s="267" t="str">
        <f>K6</f>
        <v>Oprava povrchu komunikace Chodovická – úsek od ul. Náchodská po ul. Běluňská</v>
      </c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R45" s="45"/>
    </row>
    <row r="46" spans="2:44" s="1" customFormat="1" ht="6.9" customHeight="1">
      <c r="B46" s="31"/>
      <c r="AR46" s="31"/>
    </row>
    <row r="47" spans="2:44" s="1" customFormat="1" ht="12" customHeight="1">
      <c r="B47" s="31"/>
      <c r="C47" s="26" t="s">
        <v>21</v>
      </c>
      <c r="L47" s="47" t="str">
        <f>IF(K8="","",K8)</f>
        <v>MČ Praha 20 - Horní Počernice</v>
      </c>
      <c r="AI47" s="26" t="s">
        <v>23</v>
      </c>
      <c r="AM47" s="269" t="str">
        <f>IF(AN8= "","",AN8)</f>
        <v>29. 3. 2026</v>
      </c>
      <c r="AN47" s="269"/>
      <c r="AR47" s="31"/>
    </row>
    <row r="48" spans="2:44" s="1" customFormat="1" ht="6.9" customHeight="1">
      <c r="B48" s="31"/>
      <c r="AR48" s="31"/>
    </row>
    <row r="49" spans="1:91" s="1" customFormat="1" ht="15.15" customHeight="1">
      <c r="B49" s="31"/>
      <c r="C49" s="26" t="s">
        <v>25</v>
      </c>
      <c r="L49" s="3" t="str">
        <f>IF(E11= "","",E11)</f>
        <v xml:space="preserve"> </v>
      </c>
      <c r="AI49" s="26" t="s">
        <v>31</v>
      </c>
      <c r="AM49" s="274" t="str">
        <f>IF(E17="","",E17)</f>
        <v xml:space="preserve"> </v>
      </c>
      <c r="AN49" s="275"/>
      <c r="AO49" s="275"/>
      <c r="AP49" s="275"/>
      <c r="AR49" s="31"/>
      <c r="AS49" s="270" t="s">
        <v>50</v>
      </c>
      <c r="AT49" s="271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1" s="1" customFormat="1" ht="15.15" customHeight="1">
      <c r="B50" s="31"/>
      <c r="C50" s="26" t="s">
        <v>29</v>
      </c>
      <c r="L50" s="3" t="str">
        <f>IF(E14= "Vyplň údaj","",E14)</f>
        <v/>
      </c>
      <c r="AI50" s="26" t="s">
        <v>33</v>
      </c>
      <c r="AM50" s="274" t="str">
        <f>IF(E20="","",E20)</f>
        <v xml:space="preserve"> </v>
      </c>
      <c r="AN50" s="275"/>
      <c r="AO50" s="275"/>
      <c r="AP50" s="275"/>
      <c r="AR50" s="31"/>
      <c r="AS50" s="272"/>
      <c r="AT50" s="273"/>
      <c r="BD50" s="52"/>
    </row>
    <row r="51" spans="1:91" s="1" customFormat="1" ht="10.8" customHeight="1">
      <c r="B51" s="31"/>
      <c r="AR51" s="31"/>
      <c r="AS51" s="272"/>
      <c r="AT51" s="273"/>
      <c r="BD51" s="52"/>
    </row>
    <row r="52" spans="1:91" s="1" customFormat="1" ht="29.25" customHeight="1">
      <c r="B52" s="31"/>
      <c r="C52" s="276" t="s">
        <v>51</v>
      </c>
      <c r="D52" s="277"/>
      <c r="E52" s="277"/>
      <c r="F52" s="277"/>
      <c r="G52" s="277"/>
      <c r="H52" s="53"/>
      <c r="I52" s="279" t="s">
        <v>52</v>
      </c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8" t="s">
        <v>53</v>
      </c>
      <c r="AH52" s="277"/>
      <c r="AI52" s="277"/>
      <c r="AJ52" s="277"/>
      <c r="AK52" s="277"/>
      <c r="AL52" s="277"/>
      <c r="AM52" s="277"/>
      <c r="AN52" s="279" t="s">
        <v>54</v>
      </c>
      <c r="AO52" s="277"/>
      <c r="AP52" s="277"/>
      <c r="AQ52" s="54" t="s">
        <v>55</v>
      </c>
      <c r="AR52" s="31"/>
      <c r="AS52" s="55" t="s">
        <v>56</v>
      </c>
      <c r="AT52" s="56" t="s">
        <v>57</v>
      </c>
      <c r="AU52" s="56" t="s">
        <v>58</v>
      </c>
      <c r="AV52" s="56" t="s">
        <v>59</v>
      </c>
      <c r="AW52" s="56" t="s">
        <v>60</v>
      </c>
      <c r="AX52" s="56" t="s">
        <v>61</v>
      </c>
      <c r="AY52" s="56" t="s">
        <v>62</v>
      </c>
      <c r="AZ52" s="56" t="s">
        <v>63</v>
      </c>
      <c r="BA52" s="56" t="s">
        <v>64</v>
      </c>
      <c r="BB52" s="56" t="s">
        <v>65</v>
      </c>
      <c r="BC52" s="56" t="s">
        <v>66</v>
      </c>
      <c r="BD52" s="57" t="s">
        <v>67</v>
      </c>
    </row>
    <row r="53" spans="1:91" s="1" customFormat="1" ht="10.8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1" s="5" customFormat="1" ht="32.4" customHeight="1">
      <c r="B54" s="59"/>
      <c r="C54" s="60" t="s">
        <v>68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87">
        <f>ROUND(AG55+AG60+AG61,2)</f>
        <v>0</v>
      </c>
      <c r="AH54" s="287"/>
      <c r="AI54" s="287"/>
      <c r="AJ54" s="287"/>
      <c r="AK54" s="287"/>
      <c r="AL54" s="287"/>
      <c r="AM54" s="287"/>
      <c r="AN54" s="288">
        <f t="shared" ref="AN54:AN61" si="0">SUM(AG54,AT54)</f>
        <v>0</v>
      </c>
      <c r="AO54" s="288"/>
      <c r="AP54" s="288"/>
      <c r="AQ54" s="63" t="s">
        <v>19</v>
      </c>
      <c r="AR54" s="59"/>
      <c r="AS54" s="64">
        <f>ROUND(AS55+AS60+AS61,2)</f>
        <v>0</v>
      </c>
      <c r="AT54" s="65">
        <f t="shared" ref="AT54:AT61" si="1">ROUND(SUM(AV54:AW54),2)</f>
        <v>0</v>
      </c>
      <c r="AU54" s="66">
        <f>ROUND(AU55+AU60+AU61,5)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ROUND(AZ55+AZ60+AZ61,2)</f>
        <v>0</v>
      </c>
      <c r="BA54" s="65">
        <f>ROUND(BA55+BA60+BA61,2)</f>
        <v>0</v>
      </c>
      <c r="BB54" s="65">
        <f>ROUND(BB55+BB60+BB61,2)</f>
        <v>0</v>
      </c>
      <c r="BC54" s="65">
        <f>ROUND(BC55+BC60+BC61,2)</f>
        <v>0</v>
      </c>
      <c r="BD54" s="67">
        <f>ROUND(BD55+BD60+BD61,2)</f>
        <v>0</v>
      </c>
      <c r="BS54" s="68" t="s">
        <v>69</v>
      </c>
      <c r="BT54" s="68" t="s">
        <v>70</v>
      </c>
      <c r="BU54" s="69" t="s">
        <v>71</v>
      </c>
      <c r="BV54" s="68" t="s">
        <v>72</v>
      </c>
      <c r="BW54" s="68" t="s">
        <v>5</v>
      </c>
      <c r="BX54" s="68" t="s">
        <v>73</v>
      </c>
      <c r="CL54" s="68" t="s">
        <v>19</v>
      </c>
    </row>
    <row r="55" spans="1:91" s="6" customFormat="1" ht="16.5" customHeight="1">
      <c r="B55" s="70"/>
      <c r="C55" s="71"/>
      <c r="D55" s="283" t="s">
        <v>74</v>
      </c>
      <c r="E55" s="283"/>
      <c r="F55" s="283"/>
      <c r="G55" s="283"/>
      <c r="H55" s="283"/>
      <c r="I55" s="72"/>
      <c r="J55" s="283" t="s">
        <v>75</v>
      </c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0">
        <f>ROUND(SUM(AG56:AG59),2)</f>
        <v>0</v>
      </c>
      <c r="AH55" s="281"/>
      <c r="AI55" s="281"/>
      <c r="AJ55" s="281"/>
      <c r="AK55" s="281"/>
      <c r="AL55" s="281"/>
      <c r="AM55" s="281"/>
      <c r="AN55" s="282">
        <f t="shared" si="0"/>
        <v>0</v>
      </c>
      <c r="AO55" s="281"/>
      <c r="AP55" s="281"/>
      <c r="AQ55" s="73" t="s">
        <v>76</v>
      </c>
      <c r="AR55" s="70"/>
      <c r="AS55" s="74">
        <f>ROUND(SUM(AS56:AS59),2)</f>
        <v>0</v>
      </c>
      <c r="AT55" s="75">
        <f t="shared" si="1"/>
        <v>0</v>
      </c>
      <c r="AU55" s="76">
        <f>ROUND(SUM(AU56:AU59),5)</f>
        <v>0</v>
      </c>
      <c r="AV55" s="75">
        <f>ROUND(AZ55*L29,2)</f>
        <v>0</v>
      </c>
      <c r="AW55" s="75">
        <f>ROUND(BA55*L30,2)</f>
        <v>0</v>
      </c>
      <c r="AX55" s="75">
        <f>ROUND(BB55*L29,2)</f>
        <v>0</v>
      </c>
      <c r="AY55" s="75">
        <f>ROUND(BC55*L30,2)</f>
        <v>0</v>
      </c>
      <c r="AZ55" s="75">
        <f>ROUND(SUM(AZ56:AZ59),2)</f>
        <v>0</v>
      </c>
      <c r="BA55" s="75">
        <f>ROUND(SUM(BA56:BA59),2)</f>
        <v>0</v>
      </c>
      <c r="BB55" s="75">
        <f>ROUND(SUM(BB56:BB59),2)</f>
        <v>0</v>
      </c>
      <c r="BC55" s="75">
        <f>ROUND(SUM(BC56:BC59),2)</f>
        <v>0</v>
      </c>
      <c r="BD55" s="77">
        <f>ROUND(SUM(BD56:BD59),2)</f>
        <v>0</v>
      </c>
      <c r="BS55" s="78" t="s">
        <v>69</v>
      </c>
      <c r="BT55" s="78" t="s">
        <v>77</v>
      </c>
      <c r="BU55" s="78" t="s">
        <v>71</v>
      </c>
      <c r="BV55" s="78" t="s">
        <v>72</v>
      </c>
      <c r="BW55" s="78" t="s">
        <v>78</v>
      </c>
      <c r="BX55" s="78" t="s">
        <v>5</v>
      </c>
      <c r="CL55" s="78" t="s">
        <v>19</v>
      </c>
      <c r="CM55" s="78" t="s">
        <v>79</v>
      </c>
    </row>
    <row r="56" spans="1:91" s="3" customFormat="1" ht="23.25" customHeight="1">
      <c r="A56" s="79" t="s">
        <v>80</v>
      </c>
      <c r="B56" s="44"/>
      <c r="C56" s="9"/>
      <c r="D56" s="9"/>
      <c r="E56" s="286" t="s">
        <v>81</v>
      </c>
      <c r="F56" s="286"/>
      <c r="G56" s="286"/>
      <c r="H56" s="286"/>
      <c r="I56" s="286"/>
      <c r="J56" s="9"/>
      <c r="K56" s="286" t="s">
        <v>82</v>
      </c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4">
        <f>'SO 100.1 - Úsek 1 - Nácho...'!J32</f>
        <v>0</v>
      </c>
      <c r="AH56" s="285"/>
      <c r="AI56" s="285"/>
      <c r="AJ56" s="285"/>
      <c r="AK56" s="285"/>
      <c r="AL56" s="285"/>
      <c r="AM56" s="285"/>
      <c r="AN56" s="284">
        <f t="shared" si="0"/>
        <v>0</v>
      </c>
      <c r="AO56" s="285"/>
      <c r="AP56" s="285"/>
      <c r="AQ56" s="80" t="s">
        <v>83</v>
      </c>
      <c r="AR56" s="44"/>
      <c r="AS56" s="81">
        <v>0</v>
      </c>
      <c r="AT56" s="82">
        <f t="shared" si="1"/>
        <v>0</v>
      </c>
      <c r="AU56" s="83">
        <f>'SO 100.1 - Úsek 1 - Nácho...'!P94</f>
        <v>0</v>
      </c>
      <c r="AV56" s="82">
        <f>'SO 100.1 - Úsek 1 - Nácho...'!J35</f>
        <v>0</v>
      </c>
      <c r="AW56" s="82">
        <f>'SO 100.1 - Úsek 1 - Nácho...'!J36</f>
        <v>0</v>
      </c>
      <c r="AX56" s="82">
        <f>'SO 100.1 - Úsek 1 - Nácho...'!J37</f>
        <v>0</v>
      </c>
      <c r="AY56" s="82">
        <f>'SO 100.1 - Úsek 1 - Nácho...'!J38</f>
        <v>0</v>
      </c>
      <c r="AZ56" s="82">
        <f>'SO 100.1 - Úsek 1 - Nácho...'!F35</f>
        <v>0</v>
      </c>
      <c r="BA56" s="82">
        <f>'SO 100.1 - Úsek 1 - Nácho...'!F36</f>
        <v>0</v>
      </c>
      <c r="BB56" s="82">
        <f>'SO 100.1 - Úsek 1 - Nácho...'!F37</f>
        <v>0</v>
      </c>
      <c r="BC56" s="82">
        <f>'SO 100.1 - Úsek 1 - Nácho...'!F38</f>
        <v>0</v>
      </c>
      <c r="BD56" s="84">
        <f>'SO 100.1 - Úsek 1 - Nácho...'!F39</f>
        <v>0</v>
      </c>
      <c r="BT56" s="24" t="s">
        <v>79</v>
      </c>
      <c r="BV56" s="24" t="s">
        <v>72</v>
      </c>
      <c r="BW56" s="24" t="s">
        <v>84</v>
      </c>
      <c r="BX56" s="24" t="s">
        <v>78</v>
      </c>
      <c r="CL56" s="24" t="s">
        <v>19</v>
      </c>
    </row>
    <row r="57" spans="1:91" s="3" customFormat="1" ht="23.25" customHeight="1">
      <c r="A57" s="79" t="s">
        <v>80</v>
      </c>
      <c r="B57" s="44"/>
      <c r="C57" s="9"/>
      <c r="D57" s="9"/>
      <c r="E57" s="286" t="s">
        <v>85</v>
      </c>
      <c r="F57" s="286"/>
      <c r="G57" s="286"/>
      <c r="H57" s="286"/>
      <c r="I57" s="286"/>
      <c r="J57" s="9"/>
      <c r="K57" s="286" t="s">
        <v>86</v>
      </c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4">
        <f>'SO 100.2 - Úsek 2 - Mezil...'!J32</f>
        <v>0</v>
      </c>
      <c r="AH57" s="285"/>
      <c r="AI57" s="285"/>
      <c r="AJ57" s="285"/>
      <c r="AK57" s="285"/>
      <c r="AL57" s="285"/>
      <c r="AM57" s="285"/>
      <c r="AN57" s="284">
        <f t="shared" si="0"/>
        <v>0</v>
      </c>
      <c r="AO57" s="285"/>
      <c r="AP57" s="285"/>
      <c r="AQ57" s="80" t="s">
        <v>83</v>
      </c>
      <c r="AR57" s="44"/>
      <c r="AS57" s="81">
        <v>0</v>
      </c>
      <c r="AT57" s="82">
        <f t="shared" si="1"/>
        <v>0</v>
      </c>
      <c r="AU57" s="83">
        <f>'SO 100.2 - Úsek 2 - Mezil...'!P94</f>
        <v>0</v>
      </c>
      <c r="AV57" s="82">
        <f>'SO 100.2 - Úsek 2 - Mezil...'!J35</f>
        <v>0</v>
      </c>
      <c r="AW57" s="82">
        <f>'SO 100.2 - Úsek 2 - Mezil...'!J36</f>
        <v>0</v>
      </c>
      <c r="AX57" s="82">
        <f>'SO 100.2 - Úsek 2 - Mezil...'!J37</f>
        <v>0</v>
      </c>
      <c r="AY57" s="82">
        <f>'SO 100.2 - Úsek 2 - Mezil...'!J38</f>
        <v>0</v>
      </c>
      <c r="AZ57" s="82">
        <f>'SO 100.2 - Úsek 2 - Mezil...'!F35</f>
        <v>0</v>
      </c>
      <c r="BA57" s="82">
        <f>'SO 100.2 - Úsek 2 - Mezil...'!F36</f>
        <v>0</v>
      </c>
      <c r="BB57" s="82">
        <f>'SO 100.2 - Úsek 2 - Mezil...'!F37</f>
        <v>0</v>
      </c>
      <c r="BC57" s="82">
        <f>'SO 100.2 - Úsek 2 - Mezil...'!F38</f>
        <v>0</v>
      </c>
      <c r="BD57" s="84">
        <f>'SO 100.2 - Úsek 2 - Mezil...'!F39</f>
        <v>0</v>
      </c>
      <c r="BT57" s="24" t="s">
        <v>79</v>
      </c>
      <c r="BV57" s="24" t="s">
        <v>72</v>
      </c>
      <c r="BW57" s="24" t="s">
        <v>87</v>
      </c>
      <c r="BX57" s="24" t="s">
        <v>78</v>
      </c>
      <c r="CL57" s="24" t="s">
        <v>19</v>
      </c>
    </row>
    <row r="58" spans="1:91" s="3" customFormat="1" ht="23.25" customHeight="1">
      <c r="A58" s="79" t="s">
        <v>80</v>
      </c>
      <c r="B58" s="44"/>
      <c r="C58" s="9"/>
      <c r="D58" s="9"/>
      <c r="E58" s="286" t="s">
        <v>88</v>
      </c>
      <c r="F58" s="286"/>
      <c r="G58" s="286"/>
      <c r="H58" s="286"/>
      <c r="I58" s="286"/>
      <c r="J58" s="9"/>
      <c r="K58" s="286" t="s">
        <v>89</v>
      </c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4">
        <f>'SO 100.3 - Úsek 3 - Třebe...'!J32</f>
        <v>0</v>
      </c>
      <c r="AH58" s="285"/>
      <c r="AI58" s="285"/>
      <c r="AJ58" s="285"/>
      <c r="AK58" s="285"/>
      <c r="AL58" s="285"/>
      <c r="AM58" s="285"/>
      <c r="AN58" s="284">
        <f t="shared" si="0"/>
        <v>0</v>
      </c>
      <c r="AO58" s="285"/>
      <c r="AP58" s="285"/>
      <c r="AQ58" s="80" t="s">
        <v>83</v>
      </c>
      <c r="AR58" s="44"/>
      <c r="AS58" s="81">
        <v>0</v>
      </c>
      <c r="AT58" s="82">
        <f t="shared" si="1"/>
        <v>0</v>
      </c>
      <c r="AU58" s="83">
        <f>'SO 100.3 - Úsek 3 - Třebe...'!P94</f>
        <v>0</v>
      </c>
      <c r="AV58" s="82">
        <f>'SO 100.3 - Úsek 3 - Třebe...'!J35</f>
        <v>0</v>
      </c>
      <c r="AW58" s="82">
        <f>'SO 100.3 - Úsek 3 - Třebe...'!J36</f>
        <v>0</v>
      </c>
      <c r="AX58" s="82">
        <f>'SO 100.3 - Úsek 3 - Třebe...'!J37</f>
        <v>0</v>
      </c>
      <c r="AY58" s="82">
        <f>'SO 100.3 - Úsek 3 - Třebe...'!J38</f>
        <v>0</v>
      </c>
      <c r="AZ58" s="82">
        <f>'SO 100.3 - Úsek 3 - Třebe...'!F35</f>
        <v>0</v>
      </c>
      <c r="BA58" s="82">
        <f>'SO 100.3 - Úsek 3 - Třebe...'!F36</f>
        <v>0</v>
      </c>
      <c r="BB58" s="82">
        <f>'SO 100.3 - Úsek 3 - Třebe...'!F37</f>
        <v>0</v>
      </c>
      <c r="BC58" s="82">
        <f>'SO 100.3 - Úsek 3 - Třebe...'!F38</f>
        <v>0</v>
      </c>
      <c r="BD58" s="84">
        <f>'SO 100.3 - Úsek 3 - Třebe...'!F39</f>
        <v>0</v>
      </c>
      <c r="BT58" s="24" t="s">
        <v>79</v>
      </c>
      <c r="BV58" s="24" t="s">
        <v>72</v>
      </c>
      <c r="BW58" s="24" t="s">
        <v>90</v>
      </c>
      <c r="BX58" s="24" t="s">
        <v>78</v>
      </c>
      <c r="CL58" s="24" t="s">
        <v>19</v>
      </c>
    </row>
    <row r="59" spans="1:91" s="3" customFormat="1" ht="23.25" customHeight="1">
      <c r="A59" s="79" t="s">
        <v>80</v>
      </c>
      <c r="B59" s="44"/>
      <c r="C59" s="9"/>
      <c r="D59" s="9"/>
      <c r="E59" s="286" t="s">
        <v>91</v>
      </c>
      <c r="F59" s="286"/>
      <c r="G59" s="286"/>
      <c r="H59" s="286"/>
      <c r="I59" s="286"/>
      <c r="J59" s="9"/>
      <c r="K59" s="286" t="s">
        <v>92</v>
      </c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4">
        <f>'SO 100.4 - Úsek 4 - Běcho...'!J32</f>
        <v>0</v>
      </c>
      <c r="AH59" s="285"/>
      <c r="AI59" s="285"/>
      <c r="AJ59" s="285"/>
      <c r="AK59" s="285"/>
      <c r="AL59" s="285"/>
      <c r="AM59" s="285"/>
      <c r="AN59" s="284">
        <f t="shared" si="0"/>
        <v>0</v>
      </c>
      <c r="AO59" s="285"/>
      <c r="AP59" s="285"/>
      <c r="AQ59" s="80" t="s">
        <v>83</v>
      </c>
      <c r="AR59" s="44"/>
      <c r="AS59" s="81">
        <v>0</v>
      </c>
      <c r="AT59" s="82">
        <f t="shared" si="1"/>
        <v>0</v>
      </c>
      <c r="AU59" s="83">
        <f>'SO 100.4 - Úsek 4 - Běcho...'!P95</f>
        <v>0</v>
      </c>
      <c r="AV59" s="82">
        <f>'SO 100.4 - Úsek 4 - Běcho...'!J35</f>
        <v>0</v>
      </c>
      <c r="AW59" s="82">
        <f>'SO 100.4 - Úsek 4 - Běcho...'!J36</f>
        <v>0</v>
      </c>
      <c r="AX59" s="82">
        <f>'SO 100.4 - Úsek 4 - Běcho...'!J37</f>
        <v>0</v>
      </c>
      <c r="AY59" s="82">
        <f>'SO 100.4 - Úsek 4 - Běcho...'!J38</f>
        <v>0</v>
      </c>
      <c r="AZ59" s="82">
        <f>'SO 100.4 - Úsek 4 - Běcho...'!F35</f>
        <v>0</v>
      </c>
      <c r="BA59" s="82">
        <f>'SO 100.4 - Úsek 4 - Běcho...'!F36</f>
        <v>0</v>
      </c>
      <c r="BB59" s="82">
        <f>'SO 100.4 - Úsek 4 - Běcho...'!F37</f>
        <v>0</v>
      </c>
      <c r="BC59" s="82">
        <f>'SO 100.4 - Úsek 4 - Běcho...'!F38</f>
        <v>0</v>
      </c>
      <c r="BD59" s="84">
        <f>'SO 100.4 - Úsek 4 - Běcho...'!F39</f>
        <v>0</v>
      </c>
      <c r="BT59" s="24" t="s">
        <v>79</v>
      </c>
      <c r="BV59" s="24" t="s">
        <v>72</v>
      </c>
      <c r="BW59" s="24" t="s">
        <v>93</v>
      </c>
      <c r="BX59" s="24" t="s">
        <v>78</v>
      </c>
      <c r="CL59" s="24" t="s">
        <v>19</v>
      </c>
    </row>
    <row r="60" spans="1:91" s="6" customFormat="1" ht="16.5" customHeight="1">
      <c r="A60" s="79" t="s">
        <v>80</v>
      </c>
      <c r="B60" s="70"/>
      <c r="C60" s="71"/>
      <c r="D60" s="283" t="s">
        <v>94</v>
      </c>
      <c r="E60" s="283"/>
      <c r="F60" s="283"/>
      <c r="G60" s="283"/>
      <c r="H60" s="283"/>
      <c r="I60" s="72"/>
      <c r="J60" s="283" t="s">
        <v>95</v>
      </c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2">
        <f>'ON - Ostatní náklady'!J30</f>
        <v>0</v>
      </c>
      <c r="AH60" s="281"/>
      <c r="AI60" s="281"/>
      <c r="AJ60" s="281"/>
      <c r="AK60" s="281"/>
      <c r="AL60" s="281"/>
      <c r="AM60" s="281"/>
      <c r="AN60" s="282">
        <f t="shared" si="0"/>
        <v>0</v>
      </c>
      <c r="AO60" s="281"/>
      <c r="AP60" s="281"/>
      <c r="AQ60" s="73" t="s">
        <v>76</v>
      </c>
      <c r="AR60" s="70"/>
      <c r="AS60" s="74">
        <v>0</v>
      </c>
      <c r="AT60" s="75">
        <f t="shared" si="1"/>
        <v>0</v>
      </c>
      <c r="AU60" s="76">
        <f>'ON - Ostatní náklady'!P84</f>
        <v>0</v>
      </c>
      <c r="AV60" s="75">
        <f>'ON - Ostatní náklady'!J33</f>
        <v>0</v>
      </c>
      <c r="AW60" s="75">
        <f>'ON - Ostatní náklady'!J34</f>
        <v>0</v>
      </c>
      <c r="AX60" s="75">
        <f>'ON - Ostatní náklady'!J35</f>
        <v>0</v>
      </c>
      <c r="AY60" s="75">
        <f>'ON - Ostatní náklady'!J36</f>
        <v>0</v>
      </c>
      <c r="AZ60" s="75">
        <f>'ON - Ostatní náklady'!F33</f>
        <v>0</v>
      </c>
      <c r="BA60" s="75">
        <f>'ON - Ostatní náklady'!F34</f>
        <v>0</v>
      </c>
      <c r="BB60" s="75">
        <f>'ON - Ostatní náklady'!F35</f>
        <v>0</v>
      </c>
      <c r="BC60" s="75">
        <f>'ON - Ostatní náklady'!F36</f>
        <v>0</v>
      </c>
      <c r="BD60" s="77">
        <f>'ON - Ostatní náklady'!F37</f>
        <v>0</v>
      </c>
      <c r="BT60" s="78" t="s">
        <v>77</v>
      </c>
      <c r="BV60" s="78" t="s">
        <v>72</v>
      </c>
      <c r="BW60" s="78" t="s">
        <v>96</v>
      </c>
      <c r="BX60" s="78" t="s">
        <v>5</v>
      </c>
      <c r="CL60" s="78" t="s">
        <v>19</v>
      </c>
      <c r="CM60" s="78" t="s">
        <v>79</v>
      </c>
    </row>
    <row r="61" spans="1:91" s="6" customFormat="1" ht="16.5" customHeight="1">
      <c r="A61" s="79" t="s">
        <v>80</v>
      </c>
      <c r="B61" s="70"/>
      <c r="C61" s="71"/>
      <c r="D61" s="283" t="s">
        <v>97</v>
      </c>
      <c r="E61" s="283"/>
      <c r="F61" s="283"/>
      <c r="G61" s="283"/>
      <c r="H61" s="283"/>
      <c r="I61" s="72"/>
      <c r="J61" s="283" t="s">
        <v>98</v>
      </c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2">
        <f>'VRN - Vedlejší rozpočtové...'!J30</f>
        <v>0</v>
      </c>
      <c r="AH61" s="281"/>
      <c r="AI61" s="281"/>
      <c r="AJ61" s="281"/>
      <c r="AK61" s="281"/>
      <c r="AL61" s="281"/>
      <c r="AM61" s="281"/>
      <c r="AN61" s="282">
        <f t="shared" si="0"/>
        <v>0</v>
      </c>
      <c r="AO61" s="281"/>
      <c r="AP61" s="281"/>
      <c r="AQ61" s="73" t="s">
        <v>76</v>
      </c>
      <c r="AR61" s="70"/>
      <c r="AS61" s="85">
        <v>0</v>
      </c>
      <c r="AT61" s="86">
        <f t="shared" si="1"/>
        <v>0</v>
      </c>
      <c r="AU61" s="87">
        <f>'VRN - Vedlejší rozpočtové...'!P83</f>
        <v>0</v>
      </c>
      <c r="AV61" s="86">
        <f>'VRN - Vedlejší rozpočtové...'!J33</f>
        <v>0</v>
      </c>
      <c r="AW61" s="86">
        <f>'VRN - Vedlejší rozpočtové...'!J34</f>
        <v>0</v>
      </c>
      <c r="AX61" s="86">
        <f>'VRN - Vedlejší rozpočtové...'!J35</f>
        <v>0</v>
      </c>
      <c r="AY61" s="86">
        <f>'VRN - Vedlejší rozpočtové...'!J36</f>
        <v>0</v>
      </c>
      <c r="AZ61" s="86">
        <f>'VRN - Vedlejší rozpočtové...'!F33</f>
        <v>0</v>
      </c>
      <c r="BA61" s="86">
        <f>'VRN - Vedlejší rozpočtové...'!F34</f>
        <v>0</v>
      </c>
      <c r="BB61" s="86">
        <f>'VRN - Vedlejší rozpočtové...'!F35</f>
        <v>0</v>
      </c>
      <c r="BC61" s="86">
        <f>'VRN - Vedlejší rozpočtové...'!F36</f>
        <v>0</v>
      </c>
      <c r="BD61" s="88">
        <f>'VRN - Vedlejší rozpočtové...'!F37</f>
        <v>0</v>
      </c>
      <c r="BT61" s="78" t="s">
        <v>77</v>
      </c>
      <c r="BV61" s="78" t="s">
        <v>72</v>
      </c>
      <c r="BW61" s="78" t="s">
        <v>99</v>
      </c>
      <c r="BX61" s="78" t="s">
        <v>5</v>
      </c>
      <c r="CL61" s="78" t="s">
        <v>19</v>
      </c>
      <c r="CM61" s="78" t="s">
        <v>79</v>
      </c>
    </row>
    <row r="62" spans="1:91" s="1" customFormat="1" ht="30" customHeight="1">
      <c r="B62" s="31"/>
      <c r="AR62" s="31"/>
    </row>
    <row r="63" spans="1:91" s="1" customFormat="1" ht="6.9" customHeight="1"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31"/>
    </row>
  </sheetData>
  <sheetProtection algorithmName="SHA-512" hashValue="n/jCdWUBw59zU+EH5Wj4GXBfrAWvFULdAwH0vSF2aXSlJbjFMF7qltOTQrHaHf4VMaMuw85+e1eAL5djIsPZFA==" saltValue="OPy+oUq3FutYY9IdvxJVWhkKw1UyHEK4nztxOWfAQ3R2u0/NjbS1a1ZZs6udGPzDnl6ydaFP9du2EITGg7K9iQ==" spinCount="100000" sheet="1" objects="1" scenarios="1" formatColumns="0" formatRows="0"/>
  <mergeCells count="66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G54:AM54"/>
    <mergeCell ref="AN54:AP54"/>
    <mergeCell ref="L45:AO45"/>
    <mergeCell ref="AM47:AN47"/>
    <mergeCell ref="AS49:AT51"/>
    <mergeCell ref="AM49:AP49"/>
    <mergeCell ref="AM50:AP50"/>
  </mergeCells>
  <hyperlinks>
    <hyperlink ref="A56" location="'SO 100.1 - Úsek 1 - Nácho...'!C2" display="/" xr:uid="{00000000-0004-0000-0000-000000000000}"/>
    <hyperlink ref="A57" location="'SO 100.2 - Úsek 2 - Mezil...'!C2" display="/" xr:uid="{00000000-0004-0000-0000-000001000000}"/>
    <hyperlink ref="A58" location="'SO 100.3 - Úsek 3 - Třebe...'!C2" display="/" xr:uid="{00000000-0004-0000-0000-000002000000}"/>
    <hyperlink ref="A59" location="'SO 100.4 - Úsek 4 - Běcho...'!C2" display="/" xr:uid="{00000000-0004-0000-0000-000003000000}"/>
    <hyperlink ref="A60" location="'ON - Ostatní náklady'!C2" display="/" xr:uid="{00000000-0004-0000-0000-000004000000}"/>
    <hyperlink ref="A61" location="'VRN - Vedlejší rozpočtové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6" t="s">
        <v>84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100</v>
      </c>
      <c r="L4" s="19"/>
      <c r="M4" s="89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308" t="str">
        <f>'Rekapitulace stavby'!K6</f>
        <v>Oprava povrchu komunikace Chodovická – úsek od ul. Náchodská po ul. Běluňská</v>
      </c>
      <c r="F7" s="309"/>
      <c r="G7" s="309"/>
      <c r="H7" s="309"/>
      <c r="L7" s="19"/>
    </row>
    <row r="8" spans="2:46" ht="12" customHeight="1">
      <c r="B8" s="19"/>
      <c r="D8" s="26" t="s">
        <v>101</v>
      </c>
      <c r="L8" s="19"/>
    </row>
    <row r="9" spans="2:46" s="1" customFormat="1" ht="16.5" customHeight="1">
      <c r="B9" s="31"/>
      <c r="E9" s="308" t="s">
        <v>102</v>
      </c>
      <c r="F9" s="310"/>
      <c r="G9" s="310"/>
      <c r="H9" s="310"/>
      <c r="L9" s="31"/>
    </row>
    <row r="10" spans="2:46" s="1" customFormat="1" ht="12" customHeight="1">
      <c r="B10" s="31"/>
      <c r="D10" s="26" t="s">
        <v>103</v>
      </c>
      <c r="L10" s="31"/>
    </row>
    <row r="11" spans="2:46" s="1" customFormat="1" ht="16.5" customHeight="1">
      <c r="B11" s="31"/>
      <c r="E11" s="267" t="s">
        <v>104</v>
      </c>
      <c r="F11" s="310"/>
      <c r="G11" s="310"/>
      <c r="H11" s="310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19</v>
      </c>
      <c r="I13" s="26" t="s">
        <v>20</v>
      </c>
      <c r="J13" s="24" t="s">
        <v>19</v>
      </c>
      <c r="L13" s="31"/>
    </row>
    <row r="14" spans="2:46" s="1" customFormat="1" ht="12" customHeight="1">
      <c r="B14" s="31"/>
      <c r="D14" s="26" t="s">
        <v>21</v>
      </c>
      <c r="F14" s="24" t="s">
        <v>22</v>
      </c>
      <c r="I14" s="26" t="s">
        <v>23</v>
      </c>
      <c r="J14" s="48" t="str">
        <f>'Rekapitulace stavby'!AN8</f>
        <v>29. 3. 2026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25</v>
      </c>
      <c r="I16" s="26" t="s">
        <v>26</v>
      </c>
      <c r="J16" s="24" t="str">
        <f>IF('Rekapitulace stavby'!AN10="","",'Rekapitulace stavby'!AN10)</f>
        <v/>
      </c>
      <c r="L16" s="31"/>
    </row>
    <row r="17" spans="2:12" s="1" customFormat="1" ht="18" customHeight="1">
      <c r="B17" s="31"/>
      <c r="E17" s="24" t="str">
        <f>IF('Rekapitulace stavby'!E11="","",'Rekapitulace stavby'!E11)</f>
        <v xml:space="preserve"> </v>
      </c>
      <c r="I17" s="26" t="s">
        <v>28</v>
      </c>
      <c r="J17" s="24" t="str">
        <f>IF('Rekapitulace stavby'!AN11="","",'Rekapitulace stavby'!AN11)</f>
        <v/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29</v>
      </c>
      <c r="I19" s="26" t="s">
        <v>26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311" t="str">
        <f>'Rekapitulace stavby'!E14</f>
        <v>Vyplň údaj</v>
      </c>
      <c r="F20" s="292"/>
      <c r="G20" s="292"/>
      <c r="H20" s="292"/>
      <c r="I20" s="26" t="s">
        <v>28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31</v>
      </c>
      <c r="I22" s="26" t="s">
        <v>26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28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26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28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16.5" customHeight="1">
      <c r="B29" s="90"/>
      <c r="E29" s="297" t="s">
        <v>19</v>
      </c>
      <c r="F29" s="297"/>
      <c r="G29" s="297"/>
      <c r="H29" s="297"/>
      <c r="L29" s="90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25.35" customHeight="1">
      <c r="B32" s="31"/>
      <c r="D32" s="91" t="s">
        <v>36</v>
      </c>
      <c r="J32" s="62">
        <f>ROUND(J94, 2)</f>
        <v>0</v>
      </c>
      <c r="L32" s="31"/>
    </row>
    <row r="33" spans="2:12" s="1" customFormat="1" ht="6.9" customHeight="1">
      <c r="B33" s="31"/>
      <c r="D33" s="49"/>
      <c r="E33" s="49"/>
      <c r="F33" s="49"/>
      <c r="G33" s="49"/>
      <c r="H33" s="49"/>
      <c r="I33" s="49"/>
      <c r="J33" s="49"/>
      <c r="K33" s="49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1" t="s">
        <v>40</v>
      </c>
      <c r="E35" s="26" t="s">
        <v>41</v>
      </c>
      <c r="F35" s="82">
        <f>ROUND((SUM(BE94:BE186)),  2)</f>
        <v>0</v>
      </c>
      <c r="I35" s="92">
        <v>0.21</v>
      </c>
      <c r="J35" s="82">
        <f>ROUND(((SUM(BE94:BE186))*I35),  2)</f>
        <v>0</v>
      </c>
      <c r="L35" s="31"/>
    </row>
    <row r="36" spans="2:12" s="1" customFormat="1" ht="14.4" customHeight="1">
      <c r="B36" s="31"/>
      <c r="E36" s="26" t="s">
        <v>42</v>
      </c>
      <c r="F36" s="82">
        <f>ROUND((SUM(BF94:BF186)),  2)</f>
        <v>0</v>
      </c>
      <c r="I36" s="92">
        <v>0.12</v>
      </c>
      <c r="J36" s="82">
        <f>ROUND(((SUM(BF94:BF186))*I36),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2">
        <f>ROUND((SUM(BG94:BG186)),  2)</f>
        <v>0</v>
      </c>
      <c r="I37" s="92">
        <v>0.21</v>
      </c>
      <c r="J37" s="82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2">
        <f>ROUND((SUM(BH94:BH186)),  2)</f>
        <v>0</v>
      </c>
      <c r="I38" s="92">
        <v>0.12</v>
      </c>
      <c r="J38" s="82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2">
        <f>ROUND((SUM(BI94:BI186)),  2)</f>
        <v>0</v>
      </c>
      <c r="I39" s="92">
        <v>0</v>
      </c>
      <c r="J39" s="82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3"/>
      <c r="D41" s="94" t="s">
        <v>46</v>
      </c>
      <c r="E41" s="53"/>
      <c r="F41" s="53"/>
      <c r="G41" s="95" t="s">
        <v>47</v>
      </c>
      <c r="H41" s="96" t="s">
        <v>48</v>
      </c>
      <c r="I41" s="53"/>
      <c r="J41" s="97">
        <f>SUM(J32:J39)</f>
        <v>0</v>
      </c>
      <c r="K41" s="98"/>
      <c r="L41" s="31"/>
    </row>
    <row r="42" spans="2:12" s="1" customFormat="1" ht="14.4" customHeight="1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31"/>
    </row>
    <row r="46" spans="2:12" s="1" customFormat="1" ht="6.9" customHeight="1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31"/>
    </row>
    <row r="47" spans="2:12" s="1" customFormat="1" ht="24.9" customHeight="1">
      <c r="B47" s="31"/>
      <c r="C47" s="20" t="s">
        <v>105</v>
      </c>
      <c r="L47" s="31"/>
    </row>
    <row r="48" spans="2:12" s="1" customFormat="1" ht="6.9" customHeight="1">
      <c r="B48" s="31"/>
      <c r="L48" s="31"/>
    </row>
    <row r="49" spans="2:47" s="1" customFormat="1" ht="12" customHeight="1">
      <c r="B49" s="31"/>
      <c r="C49" s="26" t="s">
        <v>16</v>
      </c>
      <c r="L49" s="31"/>
    </row>
    <row r="50" spans="2:47" s="1" customFormat="1" ht="16.5" customHeight="1">
      <c r="B50" s="31"/>
      <c r="E50" s="308" t="str">
        <f>E7</f>
        <v>Oprava povrchu komunikace Chodovická – úsek od ul. Náchodská po ul. Běluňská</v>
      </c>
      <c r="F50" s="309"/>
      <c r="G50" s="309"/>
      <c r="H50" s="309"/>
      <c r="L50" s="31"/>
    </row>
    <row r="51" spans="2:47" ht="12" customHeight="1">
      <c r="B51" s="19"/>
      <c r="C51" s="26" t="s">
        <v>101</v>
      </c>
      <c r="L51" s="19"/>
    </row>
    <row r="52" spans="2:47" s="1" customFormat="1" ht="16.5" customHeight="1">
      <c r="B52" s="31"/>
      <c r="E52" s="308" t="s">
        <v>102</v>
      </c>
      <c r="F52" s="310"/>
      <c r="G52" s="310"/>
      <c r="H52" s="310"/>
      <c r="L52" s="31"/>
    </row>
    <row r="53" spans="2:47" s="1" customFormat="1" ht="12" customHeight="1">
      <c r="B53" s="31"/>
      <c r="C53" s="26" t="s">
        <v>103</v>
      </c>
      <c r="L53" s="31"/>
    </row>
    <row r="54" spans="2:47" s="1" customFormat="1" ht="16.5" customHeight="1">
      <c r="B54" s="31"/>
      <c r="E54" s="267" t="str">
        <f>E11</f>
        <v xml:space="preserve">SO 100.1 - Úsek 1 - Náchodská - Mezilesí </v>
      </c>
      <c r="F54" s="310"/>
      <c r="G54" s="310"/>
      <c r="H54" s="310"/>
      <c r="L54" s="31"/>
    </row>
    <row r="55" spans="2:47" s="1" customFormat="1" ht="6.9" customHeight="1">
      <c r="B55" s="31"/>
      <c r="L55" s="31"/>
    </row>
    <row r="56" spans="2:47" s="1" customFormat="1" ht="12" customHeight="1">
      <c r="B56" s="31"/>
      <c r="C56" s="26" t="s">
        <v>21</v>
      </c>
      <c r="F56" s="24" t="str">
        <f>F14</f>
        <v>MČ Praha 20 - Horní Počernice</v>
      </c>
      <c r="I56" s="26" t="s">
        <v>23</v>
      </c>
      <c r="J56" s="48" t="str">
        <f>IF(J14="","",J14)</f>
        <v>29. 3. 2026</v>
      </c>
      <c r="L56" s="31"/>
    </row>
    <row r="57" spans="2:47" s="1" customFormat="1" ht="6.9" customHeight="1">
      <c r="B57" s="31"/>
      <c r="L57" s="31"/>
    </row>
    <row r="58" spans="2:47" s="1" customFormat="1" ht="15.15" customHeight="1">
      <c r="B58" s="31"/>
      <c r="C58" s="26" t="s">
        <v>25</v>
      </c>
      <c r="F58" s="24" t="str">
        <f>E17</f>
        <v xml:space="preserve"> </v>
      </c>
      <c r="I58" s="26" t="s">
        <v>31</v>
      </c>
      <c r="J58" s="29" t="str">
        <f>E23</f>
        <v xml:space="preserve"> </v>
      </c>
      <c r="L58" s="31"/>
    </row>
    <row r="59" spans="2:47" s="1" customFormat="1" ht="15.15" customHeight="1">
      <c r="B59" s="31"/>
      <c r="C59" s="26" t="s">
        <v>29</v>
      </c>
      <c r="F59" s="24" t="str">
        <f>IF(E20="","",E20)</f>
        <v>Vyplň údaj</v>
      </c>
      <c r="I59" s="26" t="s">
        <v>33</v>
      </c>
      <c r="J59" s="29" t="str">
        <f>E26</f>
        <v xml:space="preserve"> </v>
      </c>
      <c r="L59" s="31"/>
    </row>
    <row r="60" spans="2:47" s="1" customFormat="1" ht="10.35" customHeight="1">
      <c r="B60" s="31"/>
      <c r="L60" s="31"/>
    </row>
    <row r="61" spans="2:47" s="1" customFormat="1" ht="29.25" customHeight="1">
      <c r="B61" s="31"/>
      <c r="C61" s="99" t="s">
        <v>106</v>
      </c>
      <c r="D61" s="93"/>
      <c r="E61" s="93"/>
      <c r="F61" s="93"/>
      <c r="G61" s="93"/>
      <c r="H61" s="93"/>
      <c r="I61" s="93"/>
      <c r="J61" s="100" t="s">
        <v>107</v>
      </c>
      <c r="K61" s="93"/>
      <c r="L61" s="31"/>
    </row>
    <row r="62" spans="2:47" s="1" customFormat="1" ht="10.35" customHeight="1">
      <c r="B62" s="31"/>
      <c r="L62" s="31"/>
    </row>
    <row r="63" spans="2:47" s="1" customFormat="1" ht="22.8" customHeight="1">
      <c r="B63" s="31"/>
      <c r="C63" s="101" t="s">
        <v>68</v>
      </c>
      <c r="J63" s="62">
        <f>J94</f>
        <v>0</v>
      </c>
      <c r="L63" s="31"/>
      <c r="AU63" s="16" t="s">
        <v>108</v>
      </c>
    </row>
    <row r="64" spans="2:47" s="8" customFormat="1" ht="24.9" customHeight="1">
      <c r="B64" s="102"/>
      <c r="D64" s="103" t="s">
        <v>109</v>
      </c>
      <c r="E64" s="104"/>
      <c r="F64" s="104"/>
      <c r="G64" s="104"/>
      <c r="H64" s="104"/>
      <c r="I64" s="104"/>
      <c r="J64" s="105">
        <f>J95</f>
        <v>0</v>
      </c>
      <c r="L64" s="102"/>
    </row>
    <row r="65" spans="2:12" s="9" customFormat="1" ht="19.95" customHeight="1">
      <c r="B65" s="106"/>
      <c r="D65" s="107" t="s">
        <v>110</v>
      </c>
      <c r="E65" s="108"/>
      <c r="F65" s="108"/>
      <c r="G65" s="108"/>
      <c r="H65" s="108"/>
      <c r="I65" s="108"/>
      <c r="J65" s="109">
        <f>J96</f>
        <v>0</v>
      </c>
      <c r="L65" s="106"/>
    </row>
    <row r="66" spans="2:12" s="9" customFormat="1" ht="19.95" customHeight="1">
      <c r="B66" s="106"/>
      <c r="D66" s="107" t="s">
        <v>111</v>
      </c>
      <c r="E66" s="108"/>
      <c r="F66" s="108"/>
      <c r="G66" s="108"/>
      <c r="H66" s="108"/>
      <c r="I66" s="108"/>
      <c r="J66" s="109">
        <f>J109</f>
        <v>0</v>
      </c>
      <c r="L66" s="106"/>
    </row>
    <row r="67" spans="2:12" s="9" customFormat="1" ht="19.95" customHeight="1">
      <c r="B67" s="106"/>
      <c r="D67" s="107" t="s">
        <v>112</v>
      </c>
      <c r="E67" s="108"/>
      <c r="F67" s="108"/>
      <c r="G67" s="108"/>
      <c r="H67" s="108"/>
      <c r="I67" s="108"/>
      <c r="J67" s="109">
        <f>J126</f>
        <v>0</v>
      </c>
      <c r="L67" s="106"/>
    </row>
    <row r="68" spans="2:12" s="9" customFormat="1" ht="19.95" customHeight="1">
      <c r="B68" s="106"/>
      <c r="D68" s="107" t="s">
        <v>113</v>
      </c>
      <c r="E68" s="108"/>
      <c r="F68" s="108"/>
      <c r="G68" s="108"/>
      <c r="H68" s="108"/>
      <c r="I68" s="108"/>
      <c r="J68" s="109">
        <f>J138</f>
        <v>0</v>
      </c>
      <c r="L68" s="106"/>
    </row>
    <row r="69" spans="2:12" s="9" customFormat="1" ht="19.95" customHeight="1">
      <c r="B69" s="106"/>
      <c r="D69" s="107" t="s">
        <v>114</v>
      </c>
      <c r="E69" s="108"/>
      <c r="F69" s="108"/>
      <c r="G69" s="108"/>
      <c r="H69" s="108"/>
      <c r="I69" s="108"/>
      <c r="J69" s="109">
        <f>J152</f>
        <v>0</v>
      </c>
      <c r="L69" s="106"/>
    </row>
    <row r="70" spans="2:12" s="9" customFormat="1" ht="19.95" customHeight="1">
      <c r="B70" s="106"/>
      <c r="D70" s="107" t="s">
        <v>115</v>
      </c>
      <c r="E70" s="108"/>
      <c r="F70" s="108"/>
      <c r="G70" s="108"/>
      <c r="H70" s="108"/>
      <c r="I70" s="108"/>
      <c r="J70" s="109">
        <f>J179</f>
        <v>0</v>
      </c>
      <c r="L70" s="106"/>
    </row>
    <row r="71" spans="2:12" s="9" customFormat="1" ht="19.95" customHeight="1">
      <c r="B71" s="106"/>
      <c r="D71" s="107" t="s">
        <v>116</v>
      </c>
      <c r="E71" s="108"/>
      <c r="F71" s="108"/>
      <c r="G71" s="108"/>
      <c r="H71" s="108"/>
      <c r="I71" s="108"/>
      <c r="J71" s="109">
        <f>J182</f>
        <v>0</v>
      </c>
      <c r="L71" s="106"/>
    </row>
    <row r="72" spans="2:12" s="8" customFormat="1" ht="24.9" customHeight="1">
      <c r="B72" s="102"/>
      <c r="D72" s="103" t="s">
        <v>117</v>
      </c>
      <c r="E72" s="104"/>
      <c r="F72" s="104"/>
      <c r="G72" s="104"/>
      <c r="H72" s="104"/>
      <c r="I72" s="104"/>
      <c r="J72" s="105">
        <f>J185</f>
        <v>0</v>
      </c>
      <c r="L72" s="102"/>
    </row>
    <row r="73" spans="2:12" s="1" customFormat="1" ht="21.75" customHeight="1">
      <c r="B73" s="31"/>
      <c r="L73" s="31"/>
    </row>
    <row r="74" spans="2:12" s="1" customFormat="1" ht="6.9" customHeight="1"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31"/>
    </row>
    <row r="78" spans="2:12" s="1" customFormat="1" ht="6.9" customHeight="1"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31"/>
    </row>
    <row r="79" spans="2:12" s="1" customFormat="1" ht="24.9" customHeight="1">
      <c r="B79" s="31"/>
      <c r="C79" s="20" t="s">
        <v>118</v>
      </c>
      <c r="L79" s="31"/>
    </row>
    <row r="80" spans="2:12" s="1" customFormat="1" ht="6.9" customHeight="1">
      <c r="B80" s="31"/>
      <c r="L80" s="31"/>
    </row>
    <row r="81" spans="2:63" s="1" customFormat="1" ht="12" customHeight="1">
      <c r="B81" s="31"/>
      <c r="C81" s="26" t="s">
        <v>16</v>
      </c>
      <c r="L81" s="31"/>
    </row>
    <row r="82" spans="2:63" s="1" customFormat="1" ht="16.5" customHeight="1">
      <c r="B82" s="31"/>
      <c r="E82" s="308" t="str">
        <f>E7</f>
        <v>Oprava povrchu komunikace Chodovická – úsek od ul. Náchodská po ul. Běluňská</v>
      </c>
      <c r="F82" s="309"/>
      <c r="G82" s="309"/>
      <c r="H82" s="309"/>
      <c r="L82" s="31"/>
    </row>
    <row r="83" spans="2:63" ht="12" customHeight="1">
      <c r="B83" s="19"/>
      <c r="C83" s="26" t="s">
        <v>101</v>
      </c>
      <c r="L83" s="19"/>
    </row>
    <row r="84" spans="2:63" s="1" customFormat="1" ht="16.5" customHeight="1">
      <c r="B84" s="31"/>
      <c r="E84" s="308" t="s">
        <v>102</v>
      </c>
      <c r="F84" s="310"/>
      <c r="G84" s="310"/>
      <c r="H84" s="310"/>
      <c r="L84" s="31"/>
    </row>
    <row r="85" spans="2:63" s="1" customFormat="1" ht="12" customHeight="1">
      <c r="B85" s="31"/>
      <c r="C85" s="26" t="s">
        <v>103</v>
      </c>
      <c r="L85" s="31"/>
    </row>
    <row r="86" spans="2:63" s="1" customFormat="1" ht="16.5" customHeight="1">
      <c r="B86" s="31"/>
      <c r="E86" s="267" t="str">
        <f>E11</f>
        <v xml:space="preserve">SO 100.1 - Úsek 1 - Náchodská - Mezilesí </v>
      </c>
      <c r="F86" s="310"/>
      <c r="G86" s="310"/>
      <c r="H86" s="310"/>
      <c r="L86" s="31"/>
    </row>
    <row r="87" spans="2:63" s="1" customFormat="1" ht="6.9" customHeight="1">
      <c r="B87" s="31"/>
      <c r="L87" s="31"/>
    </row>
    <row r="88" spans="2:63" s="1" customFormat="1" ht="12" customHeight="1">
      <c r="B88" s="31"/>
      <c r="C88" s="26" t="s">
        <v>21</v>
      </c>
      <c r="F88" s="24" t="str">
        <f>F14</f>
        <v>MČ Praha 20 - Horní Počernice</v>
      </c>
      <c r="I88" s="26" t="s">
        <v>23</v>
      </c>
      <c r="J88" s="48" t="str">
        <f>IF(J14="","",J14)</f>
        <v>29. 3. 2026</v>
      </c>
      <c r="L88" s="31"/>
    </row>
    <row r="89" spans="2:63" s="1" customFormat="1" ht="6.9" customHeight="1">
      <c r="B89" s="31"/>
      <c r="L89" s="31"/>
    </row>
    <row r="90" spans="2:63" s="1" customFormat="1" ht="15.15" customHeight="1">
      <c r="B90" s="31"/>
      <c r="C90" s="26" t="s">
        <v>25</v>
      </c>
      <c r="F90" s="24" t="str">
        <f>E17</f>
        <v xml:space="preserve"> </v>
      </c>
      <c r="I90" s="26" t="s">
        <v>31</v>
      </c>
      <c r="J90" s="29" t="str">
        <f>E23</f>
        <v xml:space="preserve"> </v>
      </c>
      <c r="L90" s="31"/>
    </row>
    <row r="91" spans="2:63" s="1" customFormat="1" ht="15.15" customHeight="1">
      <c r="B91" s="31"/>
      <c r="C91" s="26" t="s">
        <v>29</v>
      </c>
      <c r="F91" s="24" t="str">
        <f>IF(E20="","",E20)</f>
        <v>Vyplň údaj</v>
      </c>
      <c r="I91" s="26" t="s">
        <v>33</v>
      </c>
      <c r="J91" s="29" t="str">
        <f>E26</f>
        <v xml:space="preserve"> </v>
      </c>
      <c r="L91" s="31"/>
    </row>
    <row r="92" spans="2:63" s="1" customFormat="1" ht="10.35" customHeight="1">
      <c r="B92" s="31"/>
      <c r="L92" s="31"/>
    </row>
    <row r="93" spans="2:63" s="10" customFormat="1" ht="29.25" customHeight="1">
      <c r="B93" s="110"/>
      <c r="C93" s="111" t="s">
        <v>119</v>
      </c>
      <c r="D93" s="112" t="s">
        <v>55</v>
      </c>
      <c r="E93" s="112" t="s">
        <v>51</v>
      </c>
      <c r="F93" s="112" t="s">
        <v>52</v>
      </c>
      <c r="G93" s="112" t="s">
        <v>120</v>
      </c>
      <c r="H93" s="112" t="s">
        <v>121</v>
      </c>
      <c r="I93" s="112" t="s">
        <v>122</v>
      </c>
      <c r="J93" s="112" t="s">
        <v>107</v>
      </c>
      <c r="K93" s="113" t="s">
        <v>123</v>
      </c>
      <c r="L93" s="110"/>
      <c r="M93" s="55" t="s">
        <v>19</v>
      </c>
      <c r="N93" s="56" t="s">
        <v>40</v>
      </c>
      <c r="O93" s="56" t="s">
        <v>124</v>
      </c>
      <c r="P93" s="56" t="s">
        <v>125</v>
      </c>
      <c r="Q93" s="56" t="s">
        <v>126</v>
      </c>
      <c r="R93" s="56" t="s">
        <v>127</v>
      </c>
      <c r="S93" s="56" t="s">
        <v>128</v>
      </c>
      <c r="T93" s="57" t="s">
        <v>129</v>
      </c>
    </row>
    <row r="94" spans="2:63" s="1" customFormat="1" ht="22.8" customHeight="1">
      <c r="B94" s="31"/>
      <c r="C94" s="60" t="s">
        <v>130</v>
      </c>
      <c r="J94" s="114">
        <f>BK94</f>
        <v>0</v>
      </c>
      <c r="L94" s="31"/>
      <c r="M94" s="58"/>
      <c r="N94" s="49"/>
      <c r="O94" s="49"/>
      <c r="P94" s="115">
        <f>P95+P185</f>
        <v>0</v>
      </c>
      <c r="Q94" s="49"/>
      <c r="R94" s="115">
        <f>R95+R185</f>
        <v>12.014781599999999</v>
      </c>
      <c r="S94" s="49"/>
      <c r="T94" s="116">
        <f>T95+T185</f>
        <v>149.8794</v>
      </c>
      <c r="AT94" s="16" t="s">
        <v>69</v>
      </c>
      <c r="AU94" s="16" t="s">
        <v>108</v>
      </c>
      <c r="BK94" s="117">
        <f>BK95+BK185</f>
        <v>0</v>
      </c>
    </row>
    <row r="95" spans="2:63" s="11" customFormat="1" ht="25.95" customHeight="1">
      <c r="B95" s="118"/>
      <c r="D95" s="119" t="s">
        <v>69</v>
      </c>
      <c r="E95" s="120" t="s">
        <v>131</v>
      </c>
      <c r="F95" s="120" t="s">
        <v>132</v>
      </c>
      <c r="I95" s="121"/>
      <c r="J95" s="122">
        <f>BK95</f>
        <v>0</v>
      </c>
      <c r="L95" s="118"/>
      <c r="M95" s="123"/>
      <c r="P95" s="124">
        <f>P96+P109+P126+P138+P152+P179+P182</f>
        <v>0</v>
      </c>
      <c r="R95" s="124">
        <f>R96+R109+R126+R138+R152+R179+R182</f>
        <v>12.014781599999999</v>
      </c>
      <c r="T95" s="125">
        <f>T96+T109+T126+T138+T152+T179+T182</f>
        <v>149.8794</v>
      </c>
      <c r="AR95" s="119" t="s">
        <v>77</v>
      </c>
      <c r="AT95" s="126" t="s">
        <v>69</v>
      </c>
      <c r="AU95" s="126" t="s">
        <v>70</v>
      </c>
      <c r="AY95" s="119" t="s">
        <v>133</v>
      </c>
      <c r="BK95" s="127">
        <f>BK96+BK109+BK126+BK138+BK152+BK179+BK182</f>
        <v>0</v>
      </c>
    </row>
    <row r="96" spans="2:63" s="11" customFormat="1" ht="22.8" customHeight="1">
      <c r="B96" s="118"/>
      <c r="D96" s="119" t="s">
        <v>69</v>
      </c>
      <c r="E96" s="128" t="s">
        <v>77</v>
      </c>
      <c r="F96" s="128" t="s">
        <v>134</v>
      </c>
      <c r="I96" s="121"/>
      <c r="J96" s="129">
        <f>BK96</f>
        <v>0</v>
      </c>
      <c r="L96" s="118"/>
      <c r="M96" s="123"/>
      <c r="P96" s="124">
        <f>SUM(P97:P108)</f>
        <v>0</v>
      </c>
      <c r="R96" s="124">
        <f>SUM(R97:R108)</f>
        <v>0</v>
      </c>
      <c r="T96" s="125">
        <f>SUM(T97:T108)</f>
        <v>140.96940000000001</v>
      </c>
      <c r="AR96" s="119" t="s">
        <v>77</v>
      </c>
      <c r="AT96" s="126" t="s">
        <v>69</v>
      </c>
      <c r="AU96" s="126" t="s">
        <v>77</v>
      </c>
      <c r="AY96" s="119" t="s">
        <v>133</v>
      </c>
      <c r="BK96" s="127">
        <f>SUM(BK97:BK108)</f>
        <v>0</v>
      </c>
    </row>
    <row r="97" spans="2:65" s="1" customFormat="1" ht="37.799999999999997" customHeight="1">
      <c r="B97" s="31"/>
      <c r="C97" s="130" t="s">
        <v>77</v>
      </c>
      <c r="D97" s="130" t="s">
        <v>135</v>
      </c>
      <c r="E97" s="131" t="s">
        <v>136</v>
      </c>
      <c r="F97" s="132" t="s">
        <v>137</v>
      </c>
      <c r="G97" s="133" t="s">
        <v>138</v>
      </c>
      <c r="H97" s="134">
        <v>104.94</v>
      </c>
      <c r="I97" s="135"/>
      <c r="J97" s="136">
        <f>ROUND(I97*H97,2)</f>
        <v>0</v>
      </c>
      <c r="K97" s="132" t="s">
        <v>139</v>
      </c>
      <c r="L97" s="31"/>
      <c r="M97" s="137" t="s">
        <v>19</v>
      </c>
      <c r="N97" s="138" t="s">
        <v>41</v>
      </c>
      <c r="P97" s="139">
        <f>O97*H97</f>
        <v>0</v>
      </c>
      <c r="Q97" s="139">
        <v>0</v>
      </c>
      <c r="R97" s="139">
        <f>Q97*H97</f>
        <v>0</v>
      </c>
      <c r="S97" s="139">
        <v>0.28999999999999998</v>
      </c>
      <c r="T97" s="140">
        <f>S97*H97</f>
        <v>30.432599999999997</v>
      </c>
      <c r="AR97" s="141" t="s">
        <v>140</v>
      </c>
      <c r="AT97" s="141" t="s">
        <v>135</v>
      </c>
      <c r="AU97" s="141" t="s">
        <v>79</v>
      </c>
      <c r="AY97" s="16" t="s">
        <v>133</v>
      </c>
      <c r="BE97" s="142">
        <f>IF(N97="základní",J97,0)</f>
        <v>0</v>
      </c>
      <c r="BF97" s="142">
        <f>IF(N97="snížená",J97,0)</f>
        <v>0</v>
      </c>
      <c r="BG97" s="142">
        <f>IF(N97="zákl. přenesená",J97,0)</f>
        <v>0</v>
      </c>
      <c r="BH97" s="142">
        <f>IF(N97="sníž. přenesená",J97,0)</f>
        <v>0</v>
      </c>
      <c r="BI97" s="142">
        <f>IF(N97="nulová",J97,0)</f>
        <v>0</v>
      </c>
      <c r="BJ97" s="16" t="s">
        <v>77</v>
      </c>
      <c r="BK97" s="142">
        <f>ROUND(I97*H97,2)</f>
        <v>0</v>
      </c>
      <c r="BL97" s="16" t="s">
        <v>140</v>
      </c>
      <c r="BM97" s="141" t="s">
        <v>141</v>
      </c>
    </row>
    <row r="98" spans="2:65" s="1" customFormat="1" ht="10.199999999999999">
      <c r="B98" s="31"/>
      <c r="D98" s="143" t="s">
        <v>142</v>
      </c>
      <c r="F98" s="144" t="s">
        <v>143</v>
      </c>
      <c r="I98" s="145"/>
      <c r="L98" s="31"/>
      <c r="M98" s="146"/>
      <c r="T98" s="52"/>
      <c r="AT98" s="16" t="s">
        <v>142</v>
      </c>
      <c r="AU98" s="16" t="s">
        <v>79</v>
      </c>
    </row>
    <row r="99" spans="2:65" s="12" customFormat="1" ht="10.199999999999999">
      <c r="B99" s="147"/>
      <c r="D99" s="148" t="s">
        <v>144</v>
      </c>
      <c r="E99" s="149" t="s">
        <v>19</v>
      </c>
      <c r="F99" s="150" t="s">
        <v>145</v>
      </c>
      <c r="H99" s="151">
        <v>104.94</v>
      </c>
      <c r="I99" s="152"/>
      <c r="L99" s="147"/>
      <c r="M99" s="153"/>
      <c r="T99" s="154"/>
      <c r="AT99" s="149" t="s">
        <v>144</v>
      </c>
      <c r="AU99" s="149" t="s">
        <v>79</v>
      </c>
      <c r="AV99" s="12" t="s">
        <v>79</v>
      </c>
      <c r="AW99" s="12" t="s">
        <v>32</v>
      </c>
      <c r="AX99" s="12" t="s">
        <v>70</v>
      </c>
      <c r="AY99" s="149" t="s">
        <v>133</v>
      </c>
    </row>
    <row r="100" spans="2:65" s="13" customFormat="1" ht="10.199999999999999">
      <c r="B100" s="155"/>
      <c r="D100" s="148" t="s">
        <v>144</v>
      </c>
      <c r="E100" s="156" t="s">
        <v>19</v>
      </c>
      <c r="F100" s="157" t="s">
        <v>146</v>
      </c>
      <c r="H100" s="158">
        <v>104.94</v>
      </c>
      <c r="I100" s="159"/>
      <c r="L100" s="155"/>
      <c r="M100" s="160"/>
      <c r="T100" s="161"/>
      <c r="AT100" s="156" t="s">
        <v>144</v>
      </c>
      <c r="AU100" s="156" t="s">
        <v>79</v>
      </c>
      <c r="AV100" s="13" t="s">
        <v>140</v>
      </c>
      <c r="AW100" s="13" t="s">
        <v>32</v>
      </c>
      <c r="AX100" s="13" t="s">
        <v>77</v>
      </c>
      <c r="AY100" s="156" t="s">
        <v>133</v>
      </c>
    </row>
    <row r="101" spans="2:65" s="1" customFormat="1" ht="33" customHeight="1">
      <c r="B101" s="31"/>
      <c r="C101" s="130" t="s">
        <v>79</v>
      </c>
      <c r="D101" s="130" t="s">
        <v>135</v>
      </c>
      <c r="E101" s="131" t="s">
        <v>147</v>
      </c>
      <c r="F101" s="132" t="s">
        <v>148</v>
      </c>
      <c r="G101" s="133" t="s">
        <v>138</v>
      </c>
      <c r="H101" s="134">
        <v>349.8</v>
      </c>
      <c r="I101" s="135"/>
      <c r="J101" s="136">
        <f>ROUND(I101*H101,2)</f>
        <v>0</v>
      </c>
      <c r="K101" s="132" t="s">
        <v>139</v>
      </c>
      <c r="L101" s="31"/>
      <c r="M101" s="137" t="s">
        <v>19</v>
      </c>
      <c r="N101" s="138" t="s">
        <v>41</v>
      </c>
      <c r="P101" s="139">
        <f>O101*H101</f>
        <v>0</v>
      </c>
      <c r="Q101" s="139">
        <v>0</v>
      </c>
      <c r="R101" s="139">
        <f>Q101*H101</f>
        <v>0</v>
      </c>
      <c r="S101" s="139">
        <v>0.316</v>
      </c>
      <c r="T101" s="140">
        <f>S101*H101</f>
        <v>110.5368</v>
      </c>
      <c r="AR101" s="141" t="s">
        <v>140</v>
      </c>
      <c r="AT101" s="141" t="s">
        <v>135</v>
      </c>
      <c r="AU101" s="141" t="s">
        <v>79</v>
      </c>
      <c r="AY101" s="16" t="s">
        <v>133</v>
      </c>
      <c r="BE101" s="142">
        <f>IF(N101="základní",J101,0)</f>
        <v>0</v>
      </c>
      <c r="BF101" s="142">
        <f>IF(N101="snížená",J101,0)</f>
        <v>0</v>
      </c>
      <c r="BG101" s="142">
        <f>IF(N101="zákl. přenesená",J101,0)</f>
        <v>0</v>
      </c>
      <c r="BH101" s="142">
        <f>IF(N101="sníž. přenesená",J101,0)</f>
        <v>0</v>
      </c>
      <c r="BI101" s="142">
        <f>IF(N101="nulová",J101,0)</f>
        <v>0</v>
      </c>
      <c r="BJ101" s="16" t="s">
        <v>77</v>
      </c>
      <c r="BK101" s="142">
        <f>ROUND(I101*H101,2)</f>
        <v>0</v>
      </c>
      <c r="BL101" s="16" t="s">
        <v>140</v>
      </c>
      <c r="BM101" s="141" t="s">
        <v>149</v>
      </c>
    </row>
    <row r="102" spans="2:65" s="1" customFormat="1" ht="10.199999999999999">
      <c r="B102" s="31"/>
      <c r="D102" s="143" t="s">
        <v>142</v>
      </c>
      <c r="F102" s="144" t="s">
        <v>150</v>
      </c>
      <c r="I102" s="145"/>
      <c r="L102" s="31"/>
      <c r="M102" s="146"/>
      <c r="T102" s="52"/>
      <c r="AT102" s="16" t="s">
        <v>142</v>
      </c>
      <c r="AU102" s="16" t="s">
        <v>79</v>
      </c>
    </row>
    <row r="103" spans="2:65" s="12" customFormat="1" ht="10.199999999999999">
      <c r="B103" s="147"/>
      <c r="D103" s="148" t="s">
        <v>144</v>
      </c>
      <c r="E103" s="149" t="s">
        <v>19</v>
      </c>
      <c r="F103" s="150" t="s">
        <v>151</v>
      </c>
      <c r="H103" s="151">
        <v>349.8</v>
      </c>
      <c r="I103" s="152"/>
      <c r="L103" s="147"/>
      <c r="M103" s="153"/>
      <c r="T103" s="154"/>
      <c r="AT103" s="149" t="s">
        <v>144</v>
      </c>
      <c r="AU103" s="149" t="s">
        <v>79</v>
      </c>
      <c r="AV103" s="12" t="s">
        <v>79</v>
      </c>
      <c r="AW103" s="12" t="s">
        <v>32</v>
      </c>
      <c r="AX103" s="12" t="s">
        <v>70</v>
      </c>
      <c r="AY103" s="149" t="s">
        <v>133</v>
      </c>
    </row>
    <row r="104" spans="2:65" s="13" customFormat="1" ht="10.199999999999999">
      <c r="B104" s="155"/>
      <c r="D104" s="148" t="s">
        <v>144</v>
      </c>
      <c r="E104" s="156" t="s">
        <v>19</v>
      </c>
      <c r="F104" s="157" t="s">
        <v>146</v>
      </c>
      <c r="H104" s="158">
        <v>349.8</v>
      </c>
      <c r="I104" s="159"/>
      <c r="L104" s="155"/>
      <c r="M104" s="160"/>
      <c r="T104" s="161"/>
      <c r="AT104" s="156" t="s">
        <v>144</v>
      </c>
      <c r="AU104" s="156" t="s">
        <v>79</v>
      </c>
      <c r="AV104" s="13" t="s">
        <v>140</v>
      </c>
      <c r="AW104" s="13" t="s">
        <v>32</v>
      </c>
      <c r="AX104" s="13" t="s">
        <v>77</v>
      </c>
      <c r="AY104" s="156" t="s">
        <v>133</v>
      </c>
    </row>
    <row r="105" spans="2:65" s="1" customFormat="1" ht="21.75" customHeight="1">
      <c r="B105" s="31"/>
      <c r="C105" s="130" t="s">
        <v>152</v>
      </c>
      <c r="D105" s="130" t="s">
        <v>135</v>
      </c>
      <c r="E105" s="131" t="s">
        <v>153</v>
      </c>
      <c r="F105" s="132" t="s">
        <v>154</v>
      </c>
      <c r="G105" s="133" t="s">
        <v>138</v>
      </c>
      <c r="H105" s="134">
        <v>349.8</v>
      </c>
      <c r="I105" s="135"/>
      <c r="J105" s="136">
        <f>ROUND(I105*H105,2)</f>
        <v>0</v>
      </c>
      <c r="K105" s="132" t="s">
        <v>139</v>
      </c>
      <c r="L105" s="31"/>
      <c r="M105" s="137" t="s">
        <v>19</v>
      </c>
      <c r="N105" s="138" t="s">
        <v>41</v>
      </c>
      <c r="P105" s="139">
        <f>O105*H105</f>
        <v>0</v>
      </c>
      <c r="Q105" s="139">
        <v>0</v>
      </c>
      <c r="R105" s="139">
        <f>Q105*H105</f>
        <v>0</v>
      </c>
      <c r="S105" s="139">
        <v>0</v>
      </c>
      <c r="T105" s="140">
        <f>S105*H105</f>
        <v>0</v>
      </c>
      <c r="AR105" s="141" t="s">
        <v>140</v>
      </c>
      <c r="AT105" s="141" t="s">
        <v>135</v>
      </c>
      <c r="AU105" s="141" t="s">
        <v>79</v>
      </c>
      <c r="AY105" s="16" t="s">
        <v>133</v>
      </c>
      <c r="BE105" s="142">
        <f>IF(N105="základní",J105,0)</f>
        <v>0</v>
      </c>
      <c r="BF105" s="142">
        <f>IF(N105="snížená",J105,0)</f>
        <v>0</v>
      </c>
      <c r="BG105" s="142">
        <f>IF(N105="zákl. přenesená",J105,0)</f>
        <v>0</v>
      </c>
      <c r="BH105" s="142">
        <f>IF(N105="sníž. přenesená",J105,0)</f>
        <v>0</v>
      </c>
      <c r="BI105" s="142">
        <f>IF(N105="nulová",J105,0)</f>
        <v>0</v>
      </c>
      <c r="BJ105" s="16" t="s">
        <v>77</v>
      </c>
      <c r="BK105" s="142">
        <f>ROUND(I105*H105,2)</f>
        <v>0</v>
      </c>
      <c r="BL105" s="16" t="s">
        <v>140</v>
      </c>
      <c r="BM105" s="141" t="s">
        <v>155</v>
      </c>
    </row>
    <row r="106" spans="2:65" s="1" customFormat="1" ht="10.199999999999999">
      <c r="B106" s="31"/>
      <c r="D106" s="143" t="s">
        <v>142</v>
      </c>
      <c r="F106" s="144" t="s">
        <v>156</v>
      </c>
      <c r="I106" s="145"/>
      <c r="L106" s="31"/>
      <c r="M106" s="146"/>
      <c r="T106" s="52"/>
      <c r="AT106" s="16" t="s">
        <v>142</v>
      </c>
      <c r="AU106" s="16" t="s">
        <v>79</v>
      </c>
    </row>
    <row r="107" spans="2:65" s="12" customFormat="1" ht="10.199999999999999">
      <c r="B107" s="147"/>
      <c r="D107" s="148" t="s">
        <v>144</v>
      </c>
      <c r="E107" s="149" t="s">
        <v>19</v>
      </c>
      <c r="F107" s="150" t="s">
        <v>157</v>
      </c>
      <c r="H107" s="151">
        <v>349.8</v>
      </c>
      <c r="I107" s="152"/>
      <c r="L107" s="147"/>
      <c r="M107" s="153"/>
      <c r="T107" s="154"/>
      <c r="AT107" s="149" t="s">
        <v>144</v>
      </c>
      <c r="AU107" s="149" t="s">
        <v>79</v>
      </c>
      <c r="AV107" s="12" t="s">
        <v>79</v>
      </c>
      <c r="AW107" s="12" t="s">
        <v>32</v>
      </c>
      <c r="AX107" s="12" t="s">
        <v>70</v>
      </c>
      <c r="AY107" s="149" t="s">
        <v>133</v>
      </c>
    </row>
    <row r="108" spans="2:65" s="13" customFormat="1" ht="10.199999999999999">
      <c r="B108" s="155"/>
      <c r="D108" s="148" t="s">
        <v>144</v>
      </c>
      <c r="E108" s="156" t="s">
        <v>19</v>
      </c>
      <c r="F108" s="157" t="s">
        <v>146</v>
      </c>
      <c r="H108" s="158">
        <v>349.8</v>
      </c>
      <c r="I108" s="159"/>
      <c r="L108" s="155"/>
      <c r="M108" s="160"/>
      <c r="T108" s="161"/>
      <c r="AT108" s="156" t="s">
        <v>144</v>
      </c>
      <c r="AU108" s="156" t="s">
        <v>79</v>
      </c>
      <c r="AV108" s="13" t="s">
        <v>140</v>
      </c>
      <c r="AW108" s="13" t="s">
        <v>32</v>
      </c>
      <c r="AX108" s="13" t="s">
        <v>77</v>
      </c>
      <c r="AY108" s="156" t="s">
        <v>133</v>
      </c>
    </row>
    <row r="109" spans="2:65" s="11" customFormat="1" ht="22.8" customHeight="1">
      <c r="B109" s="118"/>
      <c r="D109" s="119" t="s">
        <v>69</v>
      </c>
      <c r="E109" s="128" t="s">
        <v>158</v>
      </c>
      <c r="F109" s="128" t="s">
        <v>159</v>
      </c>
      <c r="I109" s="121"/>
      <c r="J109" s="129">
        <f>BK109</f>
        <v>0</v>
      </c>
      <c r="L109" s="118"/>
      <c r="M109" s="123"/>
      <c r="P109" s="124">
        <f>SUM(P110:P125)</f>
        <v>0</v>
      </c>
      <c r="R109" s="124">
        <f>SUM(R110:R125)</f>
        <v>0</v>
      </c>
      <c r="T109" s="125">
        <f>SUM(T110:T125)</f>
        <v>0</v>
      </c>
      <c r="AR109" s="119" t="s">
        <v>77</v>
      </c>
      <c r="AT109" s="126" t="s">
        <v>69</v>
      </c>
      <c r="AU109" s="126" t="s">
        <v>77</v>
      </c>
      <c r="AY109" s="119" t="s">
        <v>133</v>
      </c>
      <c r="BK109" s="127">
        <f>SUM(BK110:BK125)</f>
        <v>0</v>
      </c>
    </row>
    <row r="110" spans="2:65" s="1" customFormat="1" ht="24.15" customHeight="1">
      <c r="B110" s="31"/>
      <c r="C110" s="130" t="s">
        <v>140</v>
      </c>
      <c r="D110" s="130" t="s">
        <v>135</v>
      </c>
      <c r="E110" s="131" t="s">
        <v>160</v>
      </c>
      <c r="F110" s="132" t="s">
        <v>161</v>
      </c>
      <c r="G110" s="133" t="s">
        <v>138</v>
      </c>
      <c r="H110" s="134">
        <v>349.8</v>
      </c>
      <c r="I110" s="135"/>
      <c r="J110" s="136">
        <f>ROUND(I110*H110,2)</f>
        <v>0</v>
      </c>
      <c r="K110" s="132" t="s">
        <v>139</v>
      </c>
      <c r="L110" s="31"/>
      <c r="M110" s="137" t="s">
        <v>19</v>
      </c>
      <c r="N110" s="138" t="s">
        <v>41</v>
      </c>
      <c r="P110" s="139">
        <f>O110*H110</f>
        <v>0</v>
      </c>
      <c r="Q110" s="139">
        <v>0</v>
      </c>
      <c r="R110" s="139">
        <f>Q110*H110</f>
        <v>0</v>
      </c>
      <c r="S110" s="139">
        <v>0</v>
      </c>
      <c r="T110" s="140">
        <f>S110*H110</f>
        <v>0</v>
      </c>
      <c r="AR110" s="141" t="s">
        <v>140</v>
      </c>
      <c r="AT110" s="141" t="s">
        <v>135</v>
      </c>
      <c r="AU110" s="141" t="s">
        <v>79</v>
      </c>
      <c r="AY110" s="16" t="s">
        <v>133</v>
      </c>
      <c r="BE110" s="142">
        <f>IF(N110="základní",J110,0)</f>
        <v>0</v>
      </c>
      <c r="BF110" s="142">
        <f>IF(N110="snížená",J110,0)</f>
        <v>0</v>
      </c>
      <c r="BG110" s="142">
        <f>IF(N110="zákl. přenesená",J110,0)</f>
        <v>0</v>
      </c>
      <c r="BH110" s="142">
        <f>IF(N110="sníž. přenesená",J110,0)</f>
        <v>0</v>
      </c>
      <c r="BI110" s="142">
        <f>IF(N110="nulová",J110,0)</f>
        <v>0</v>
      </c>
      <c r="BJ110" s="16" t="s">
        <v>77</v>
      </c>
      <c r="BK110" s="142">
        <f>ROUND(I110*H110,2)</f>
        <v>0</v>
      </c>
      <c r="BL110" s="16" t="s">
        <v>140</v>
      </c>
      <c r="BM110" s="141" t="s">
        <v>162</v>
      </c>
    </row>
    <row r="111" spans="2:65" s="1" customFormat="1" ht="10.199999999999999">
      <c r="B111" s="31"/>
      <c r="D111" s="143" t="s">
        <v>142</v>
      </c>
      <c r="F111" s="144" t="s">
        <v>163</v>
      </c>
      <c r="I111" s="145"/>
      <c r="L111" s="31"/>
      <c r="M111" s="146"/>
      <c r="T111" s="52"/>
      <c r="AT111" s="16" t="s">
        <v>142</v>
      </c>
      <c r="AU111" s="16" t="s">
        <v>79</v>
      </c>
    </row>
    <row r="112" spans="2:65" s="12" customFormat="1" ht="10.199999999999999">
      <c r="B112" s="147"/>
      <c r="D112" s="148" t="s">
        <v>144</v>
      </c>
      <c r="E112" s="149" t="s">
        <v>19</v>
      </c>
      <c r="F112" s="150" t="s">
        <v>164</v>
      </c>
      <c r="H112" s="151">
        <v>349.8</v>
      </c>
      <c r="I112" s="152"/>
      <c r="L112" s="147"/>
      <c r="M112" s="153"/>
      <c r="T112" s="154"/>
      <c r="AT112" s="149" t="s">
        <v>144</v>
      </c>
      <c r="AU112" s="149" t="s">
        <v>79</v>
      </c>
      <c r="AV112" s="12" t="s">
        <v>79</v>
      </c>
      <c r="AW112" s="12" t="s">
        <v>32</v>
      </c>
      <c r="AX112" s="12" t="s">
        <v>70</v>
      </c>
      <c r="AY112" s="149" t="s">
        <v>133</v>
      </c>
    </row>
    <row r="113" spans="2:65" s="13" customFormat="1" ht="10.199999999999999">
      <c r="B113" s="155"/>
      <c r="D113" s="148" t="s">
        <v>144</v>
      </c>
      <c r="E113" s="156" t="s">
        <v>19</v>
      </c>
      <c r="F113" s="157" t="s">
        <v>146</v>
      </c>
      <c r="H113" s="158">
        <v>349.8</v>
      </c>
      <c r="I113" s="159"/>
      <c r="L113" s="155"/>
      <c r="M113" s="160"/>
      <c r="T113" s="161"/>
      <c r="AT113" s="156" t="s">
        <v>144</v>
      </c>
      <c r="AU113" s="156" t="s">
        <v>79</v>
      </c>
      <c r="AV113" s="13" t="s">
        <v>140</v>
      </c>
      <c r="AW113" s="13" t="s">
        <v>32</v>
      </c>
      <c r="AX113" s="13" t="s">
        <v>77</v>
      </c>
      <c r="AY113" s="156" t="s">
        <v>133</v>
      </c>
    </row>
    <row r="114" spans="2:65" s="1" customFormat="1" ht="24.15" customHeight="1">
      <c r="B114" s="31"/>
      <c r="C114" s="130" t="s">
        <v>158</v>
      </c>
      <c r="D114" s="130" t="s">
        <v>135</v>
      </c>
      <c r="E114" s="131" t="s">
        <v>165</v>
      </c>
      <c r="F114" s="132" t="s">
        <v>166</v>
      </c>
      <c r="G114" s="133" t="s">
        <v>138</v>
      </c>
      <c r="H114" s="134">
        <v>104.94</v>
      </c>
      <c r="I114" s="135"/>
      <c r="J114" s="136">
        <f>ROUND(I114*H114,2)</f>
        <v>0</v>
      </c>
      <c r="K114" s="132" t="s">
        <v>139</v>
      </c>
      <c r="L114" s="31"/>
      <c r="M114" s="137" t="s">
        <v>19</v>
      </c>
      <c r="N114" s="138" t="s">
        <v>41</v>
      </c>
      <c r="P114" s="139">
        <f>O114*H114</f>
        <v>0</v>
      </c>
      <c r="Q114" s="139">
        <v>0</v>
      </c>
      <c r="R114" s="139">
        <f>Q114*H114</f>
        <v>0</v>
      </c>
      <c r="S114" s="139">
        <v>0</v>
      </c>
      <c r="T114" s="140">
        <f>S114*H114</f>
        <v>0</v>
      </c>
      <c r="AR114" s="141" t="s">
        <v>140</v>
      </c>
      <c r="AT114" s="141" t="s">
        <v>135</v>
      </c>
      <c r="AU114" s="141" t="s">
        <v>79</v>
      </c>
      <c r="AY114" s="16" t="s">
        <v>133</v>
      </c>
      <c r="BE114" s="142">
        <f>IF(N114="základní",J114,0)</f>
        <v>0</v>
      </c>
      <c r="BF114" s="142">
        <f>IF(N114="snížená",J114,0)</f>
        <v>0</v>
      </c>
      <c r="BG114" s="142">
        <f>IF(N114="zákl. přenesená",J114,0)</f>
        <v>0</v>
      </c>
      <c r="BH114" s="142">
        <f>IF(N114="sníž. přenesená",J114,0)</f>
        <v>0</v>
      </c>
      <c r="BI114" s="142">
        <f>IF(N114="nulová",J114,0)</f>
        <v>0</v>
      </c>
      <c r="BJ114" s="16" t="s">
        <v>77</v>
      </c>
      <c r="BK114" s="142">
        <f>ROUND(I114*H114,2)</f>
        <v>0</v>
      </c>
      <c r="BL114" s="16" t="s">
        <v>140</v>
      </c>
      <c r="BM114" s="141" t="s">
        <v>167</v>
      </c>
    </row>
    <row r="115" spans="2:65" s="1" customFormat="1" ht="10.199999999999999">
      <c r="B115" s="31"/>
      <c r="D115" s="143" t="s">
        <v>142</v>
      </c>
      <c r="F115" s="144" t="s">
        <v>168</v>
      </c>
      <c r="I115" s="145"/>
      <c r="L115" s="31"/>
      <c r="M115" s="146"/>
      <c r="T115" s="52"/>
      <c r="AT115" s="16" t="s">
        <v>142</v>
      </c>
      <c r="AU115" s="16" t="s">
        <v>79</v>
      </c>
    </row>
    <row r="116" spans="2:65" s="12" customFormat="1" ht="10.199999999999999">
      <c r="B116" s="147"/>
      <c r="D116" s="148" t="s">
        <v>144</v>
      </c>
      <c r="E116" s="149" t="s">
        <v>19</v>
      </c>
      <c r="F116" s="150" t="s">
        <v>169</v>
      </c>
      <c r="H116" s="151">
        <v>104.94</v>
      </c>
      <c r="I116" s="152"/>
      <c r="L116" s="147"/>
      <c r="M116" s="153"/>
      <c r="T116" s="154"/>
      <c r="AT116" s="149" t="s">
        <v>144</v>
      </c>
      <c r="AU116" s="149" t="s">
        <v>79</v>
      </c>
      <c r="AV116" s="12" t="s">
        <v>79</v>
      </c>
      <c r="AW116" s="12" t="s">
        <v>32</v>
      </c>
      <c r="AX116" s="12" t="s">
        <v>70</v>
      </c>
      <c r="AY116" s="149" t="s">
        <v>133</v>
      </c>
    </row>
    <row r="117" spans="2:65" s="13" customFormat="1" ht="10.199999999999999">
      <c r="B117" s="155"/>
      <c r="D117" s="148" t="s">
        <v>144</v>
      </c>
      <c r="E117" s="156" t="s">
        <v>19</v>
      </c>
      <c r="F117" s="157" t="s">
        <v>146</v>
      </c>
      <c r="H117" s="158">
        <v>104.94</v>
      </c>
      <c r="I117" s="159"/>
      <c r="L117" s="155"/>
      <c r="M117" s="160"/>
      <c r="T117" s="161"/>
      <c r="AT117" s="156" t="s">
        <v>144</v>
      </c>
      <c r="AU117" s="156" t="s">
        <v>79</v>
      </c>
      <c r="AV117" s="13" t="s">
        <v>140</v>
      </c>
      <c r="AW117" s="13" t="s">
        <v>32</v>
      </c>
      <c r="AX117" s="13" t="s">
        <v>77</v>
      </c>
      <c r="AY117" s="156" t="s">
        <v>133</v>
      </c>
    </row>
    <row r="118" spans="2:65" s="1" customFormat="1" ht="16.5" customHeight="1">
      <c r="B118" s="31"/>
      <c r="C118" s="130" t="s">
        <v>170</v>
      </c>
      <c r="D118" s="130" t="s">
        <v>135</v>
      </c>
      <c r="E118" s="131" t="s">
        <v>171</v>
      </c>
      <c r="F118" s="132" t="s">
        <v>172</v>
      </c>
      <c r="G118" s="133" t="s">
        <v>138</v>
      </c>
      <c r="H118" s="134">
        <v>349.8</v>
      </c>
      <c r="I118" s="135"/>
      <c r="J118" s="136">
        <f>ROUND(I118*H118,2)</f>
        <v>0</v>
      </c>
      <c r="K118" s="132" t="s">
        <v>139</v>
      </c>
      <c r="L118" s="31"/>
      <c r="M118" s="137" t="s">
        <v>19</v>
      </c>
      <c r="N118" s="138" t="s">
        <v>41</v>
      </c>
      <c r="P118" s="139">
        <f>O118*H118</f>
        <v>0</v>
      </c>
      <c r="Q118" s="139">
        <v>0</v>
      </c>
      <c r="R118" s="139">
        <f>Q118*H118</f>
        <v>0</v>
      </c>
      <c r="S118" s="139">
        <v>0</v>
      </c>
      <c r="T118" s="140">
        <f>S118*H118</f>
        <v>0</v>
      </c>
      <c r="AR118" s="141" t="s">
        <v>140</v>
      </c>
      <c r="AT118" s="141" t="s">
        <v>135</v>
      </c>
      <c r="AU118" s="141" t="s">
        <v>79</v>
      </c>
      <c r="AY118" s="16" t="s">
        <v>133</v>
      </c>
      <c r="BE118" s="142">
        <f>IF(N118="základní",J118,0)</f>
        <v>0</v>
      </c>
      <c r="BF118" s="142">
        <f>IF(N118="snížená",J118,0)</f>
        <v>0</v>
      </c>
      <c r="BG118" s="142">
        <f>IF(N118="zákl. přenesená",J118,0)</f>
        <v>0</v>
      </c>
      <c r="BH118" s="142">
        <f>IF(N118="sníž. přenesená",J118,0)</f>
        <v>0</v>
      </c>
      <c r="BI118" s="142">
        <f>IF(N118="nulová",J118,0)</f>
        <v>0</v>
      </c>
      <c r="BJ118" s="16" t="s">
        <v>77</v>
      </c>
      <c r="BK118" s="142">
        <f>ROUND(I118*H118,2)</f>
        <v>0</v>
      </c>
      <c r="BL118" s="16" t="s">
        <v>140</v>
      </c>
      <c r="BM118" s="141" t="s">
        <v>173</v>
      </c>
    </row>
    <row r="119" spans="2:65" s="1" customFormat="1" ht="10.199999999999999">
      <c r="B119" s="31"/>
      <c r="D119" s="143" t="s">
        <v>142</v>
      </c>
      <c r="F119" s="144" t="s">
        <v>174</v>
      </c>
      <c r="I119" s="145"/>
      <c r="L119" s="31"/>
      <c r="M119" s="146"/>
      <c r="T119" s="52"/>
      <c r="AT119" s="16" t="s">
        <v>142</v>
      </c>
      <c r="AU119" s="16" t="s">
        <v>79</v>
      </c>
    </row>
    <row r="120" spans="2:65" s="12" customFormat="1" ht="10.199999999999999">
      <c r="B120" s="147"/>
      <c r="D120" s="148" t="s">
        <v>144</v>
      </c>
      <c r="E120" s="149" t="s">
        <v>19</v>
      </c>
      <c r="F120" s="150" t="s">
        <v>175</v>
      </c>
      <c r="H120" s="151">
        <v>349.8</v>
      </c>
      <c r="I120" s="152"/>
      <c r="L120" s="147"/>
      <c r="M120" s="153"/>
      <c r="T120" s="154"/>
      <c r="AT120" s="149" t="s">
        <v>144</v>
      </c>
      <c r="AU120" s="149" t="s">
        <v>79</v>
      </c>
      <c r="AV120" s="12" t="s">
        <v>79</v>
      </c>
      <c r="AW120" s="12" t="s">
        <v>32</v>
      </c>
      <c r="AX120" s="12" t="s">
        <v>70</v>
      </c>
      <c r="AY120" s="149" t="s">
        <v>133</v>
      </c>
    </row>
    <row r="121" spans="2:65" s="13" customFormat="1" ht="10.199999999999999">
      <c r="B121" s="155"/>
      <c r="D121" s="148" t="s">
        <v>144</v>
      </c>
      <c r="E121" s="156" t="s">
        <v>19</v>
      </c>
      <c r="F121" s="157" t="s">
        <v>146</v>
      </c>
      <c r="H121" s="158">
        <v>349.8</v>
      </c>
      <c r="I121" s="159"/>
      <c r="L121" s="155"/>
      <c r="M121" s="160"/>
      <c r="T121" s="161"/>
      <c r="AT121" s="156" t="s">
        <v>144</v>
      </c>
      <c r="AU121" s="156" t="s">
        <v>79</v>
      </c>
      <c r="AV121" s="13" t="s">
        <v>140</v>
      </c>
      <c r="AW121" s="13" t="s">
        <v>32</v>
      </c>
      <c r="AX121" s="13" t="s">
        <v>77</v>
      </c>
      <c r="AY121" s="156" t="s">
        <v>133</v>
      </c>
    </row>
    <row r="122" spans="2:65" s="1" customFormat="1" ht="24.15" customHeight="1">
      <c r="B122" s="31"/>
      <c r="C122" s="130" t="s">
        <v>176</v>
      </c>
      <c r="D122" s="130" t="s">
        <v>135</v>
      </c>
      <c r="E122" s="131" t="s">
        <v>177</v>
      </c>
      <c r="F122" s="132" t="s">
        <v>178</v>
      </c>
      <c r="G122" s="133" t="s">
        <v>138</v>
      </c>
      <c r="H122" s="134">
        <v>349.8</v>
      </c>
      <c r="I122" s="135"/>
      <c r="J122" s="136">
        <f>ROUND(I122*H122,2)</f>
        <v>0</v>
      </c>
      <c r="K122" s="132" t="s">
        <v>139</v>
      </c>
      <c r="L122" s="31"/>
      <c r="M122" s="137" t="s">
        <v>19</v>
      </c>
      <c r="N122" s="138" t="s">
        <v>41</v>
      </c>
      <c r="P122" s="139">
        <f>O122*H122</f>
        <v>0</v>
      </c>
      <c r="Q122" s="139">
        <v>0</v>
      </c>
      <c r="R122" s="139">
        <f>Q122*H122</f>
        <v>0</v>
      </c>
      <c r="S122" s="139">
        <v>0</v>
      </c>
      <c r="T122" s="140">
        <f>S122*H122</f>
        <v>0</v>
      </c>
      <c r="AR122" s="141" t="s">
        <v>140</v>
      </c>
      <c r="AT122" s="141" t="s">
        <v>135</v>
      </c>
      <c r="AU122" s="141" t="s">
        <v>79</v>
      </c>
      <c r="AY122" s="16" t="s">
        <v>133</v>
      </c>
      <c r="BE122" s="142">
        <f>IF(N122="základní",J122,0)</f>
        <v>0</v>
      </c>
      <c r="BF122" s="142">
        <f>IF(N122="snížená",J122,0)</f>
        <v>0</v>
      </c>
      <c r="BG122" s="142">
        <f>IF(N122="zákl. přenesená",J122,0)</f>
        <v>0</v>
      </c>
      <c r="BH122" s="142">
        <f>IF(N122="sníž. přenesená",J122,0)</f>
        <v>0</v>
      </c>
      <c r="BI122" s="142">
        <f>IF(N122="nulová",J122,0)</f>
        <v>0</v>
      </c>
      <c r="BJ122" s="16" t="s">
        <v>77</v>
      </c>
      <c r="BK122" s="142">
        <f>ROUND(I122*H122,2)</f>
        <v>0</v>
      </c>
      <c r="BL122" s="16" t="s">
        <v>140</v>
      </c>
      <c r="BM122" s="141" t="s">
        <v>179</v>
      </c>
    </row>
    <row r="123" spans="2:65" s="1" customFormat="1" ht="10.199999999999999">
      <c r="B123" s="31"/>
      <c r="D123" s="143" t="s">
        <v>142</v>
      </c>
      <c r="F123" s="144" t="s">
        <v>180</v>
      </c>
      <c r="I123" s="145"/>
      <c r="L123" s="31"/>
      <c r="M123" s="146"/>
      <c r="T123" s="52"/>
      <c r="AT123" s="16" t="s">
        <v>142</v>
      </c>
      <c r="AU123" s="16" t="s">
        <v>79</v>
      </c>
    </row>
    <row r="124" spans="2:65" s="12" customFormat="1" ht="10.199999999999999">
      <c r="B124" s="147"/>
      <c r="D124" s="148" t="s">
        <v>144</v>
      </c>
      <c r="E124" s="149" t="s">
        <v>19</v>
      </c>
      <c r="F124" s="150" t="s">
        <v>181</v>
      </c>
      <c r="H124" s="151">
        <v>349.8</v>
      </c>
      <c r="I124" s="152"/>
      <c r="L124" s="147"/>
      <c r="M124" s="153"/>
      <c r="T124" s="154"/>
      <c r="AT124" s="149" t="s">
        <v>144</v>
      </c>
      <c r="AU124" s="149" t="s">
        <v>79</v>
      </c>
      <c r="AV124" s="12" t="s">
        <v>79</v>
      </c>
      <c r="AW124" s="12" t="s">
        <v>32</v>
      </c>
      <c r="AX124" s="12" t="s">
        <v>70</v>
      </c>
      <c r="AY124" s="149" t="s">
        <v>133</v>
      </c>
    </row>
    <row r="125" spans="2:65" s="13" customFormat="1" ht="10.199999999999999">
      <c r="B125" s="155"/>
      <c r="D125" s="148" t="s">
        <v>144</v>
      </c>
      <c r="E125" s="156" t="s">
        <v>19</v>
      </c>
      <c r="F125" s="157" t="s">
        <v>146</v>
      </c>
      <c r="H125" s="158">
        <v>349.8</v>
      </c>
      <c r="I125" s="159"/>
      <c r="L125" s="155"/>
      <c r="M125" s="160"/>
      <c r="T125" s="161"/>
      <c r="AT125" s="156" t="s">
        <v>144</v>
      </c>
      <c r="AU125" s="156" t="s">
        <v>79</v>
      </c>
      <c r="AV125" s="13" t="s">
        <v>140</v>
      </c>
      <c r="AW125" s="13" t="s">
        <v>32</v>
      </c>
      <c r="AX125" s="13" t="s">
        <v>77</v>
      </c>
      <c r="AY125" s="156" t="s">
        <v>133</v>
      </c>
    </row>
    <row r="126" spans="2:65" s="11" customFormat="1" ht="22.8" customHeight="1">
      <c r="B126" s="118"/>
      <c r="D126" s="119" t="s">
        <v>69</v>
      </c>
      <c r="E126" s="128" t="s">
        <v>182</v>
      </c>
      <c r="F126" s="128" t="s">
        <v>183</v>
      </c>
      <c r="I126" s="121"/>
      <c r="J126" s="129">
        <f>BK126</f>
        <v>0</v>
      </c>
      <c r="L126" s="118"/>
      <c r="M126" s="123"/>
      <c r="P126" s="124">
        <f>SUM(P127:P137)</f>
        <v>0</v>
      </c>
      <c r="R126" s="124">
        <f>SUM(R127:R137)</f>
        <v>5.5730399999999998</v>
      </c>
      <c r="T126" s="125">
        <f>SUM(T127:T137)</f>
        <v>3.91</v>
      </c>
      <c r="AR126" s="119" t="s">
        <v>77</v>
      </c>
      <c r="AT126" s="126" t="s">
        <v>69</v>
      </c>
      <c r="AU126" s="126" t="s">
        <v>77</v>
      </c>
      <c r="AY126" s="119" t="s">
        <v>133</v>
      </c>
      <c r="BK126" s="127">
        <f>SUM(BK127:BK137)</f>
        <v>0</v>
      </c>
    </row>
    <row r="127" spans="2:65" s="1" customFormat="1" ht="24.15" customHeight="1">
      <c r="B127" s="31"/>
      <c r="C127" s="130" t="s">
        <v>182</v>
      </c>
      <c r="D127" s="130" t="s">
        <v>135</v>
      </c>
      <c r="E127" s="131" t="s">
        <v>184</v>
      </c>
      <c r="F127" s="132" t="s">
        <v>185</v>
      </c>
      <c r="G127" s="133" t="s">
        <v>186</v>
      </c>
      <c r="H127" s="134">
        <v>3</v>
      </c>
      <c r="I127" s="135"/>
      <c r="J127" s="136">
        <f>ROUND(I127*H127,2)</f>
        <v>0</v>
      </c>
      <c r="K127" s="132" t="s">
        <v>139</v>
      </c>
      <c r="L127" s="31"/>
      <c r="M127" s="137" t="s">
        <v>19</v>
      </c>
      <c r="N127" s="138" t="s">
        <v>41</v>
      </c>
      <c r="P127" s="139">
        <f>O127*H127</f>
        <v>0</v>
      </c>
      <c r="Q127" s="139">
        <v>0.62248000000000003</v>
      </c>
      <c r="R127" s="139">
        <f>Q127*H127</f>
        <v>1.8674400000000002</v>
      </c>
      <c r="S127" s="139">
        <v>0.62</v>
      </c>
      <c r="T127" s="140">
        <f>S127*H127</f>
        <v>1.8599999999999999</v>
      </c>
      <c r="AR127" s="141" t="s">
        <v>140</v>
      </c>
      <c r="AT127" s="141" t="s">
        <v>135</v>
      </c>
      <c r="AU127" s="141" t="s">
        <v>79</v>
      </c>
      <c r="AY127" s="16" t="s">
        <v>133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6" t="s">
        <v>77</v>
      </c>
      <c r="BK127" s="142">
        <f>ROUND(I127*H127,2)</f>
        <v>0</v>
      </c>
      <c r="BL127" s="16" t="s">
        <v>140</v>
      </c>
      <c r="BM127" s="141" t="s">
        <v>187</v>
      </c>
    </row>
    <row r="128" spans="2:65" s="1" customFormat="1" ht="10.199999999999999">
      <c r="B128" s="31"/>
      <c r="D128" s="143" t="s">
        <v>142</v>
      </c>
      <c r="F128" s="144" t="s">
        <v>188</v>
      </c>
      <c r="I128" s="145"/>
      <c r="L128" s="31"/>
      <c r="M128" s="146"/>
      <c r="T128" s="52"/>
      <c r="AT128" s="16" t="s">
        <v>142</v>
      </c>
      <c r="AU128" s="16" t="s">
        <v>79</v>
      </c>
    </row>
    <row r="129" spans="2:65" s="1" customFormat="1" ht="16.5" customHeight="1">
      <c r="B129" s="31"/>
      <c r="C129" s="162" t="s">
        <v>189</v>
      </c>
      <c r="D129" s="162" t="s">
        <v>190</v>
      </c>
      <c r="E129" s="163" t="s">
        <v>191</v>
      </c>
      <c r="F129" s="164" t="s">
        <v>192</v>
      </c>
      <c r="G129" s="165" t="s">
        <v>186</v>
      </c>
      <c r="H129" s="166">
        <v>3</v>
      </c>
      <c r="I129" s="167"/>
      <c r="J129" s="168">
        <f>ROUND(I129*H129,2)</f>
        <v>0</v>
      </c>
      <c r="K129" s="164" t="s">
        <v>139</v>
      </c>
      <c r="L129" s="169"/>
      <c r="M129" s="170" t="s">
        <v>19</v>
      </c>
      <c r="N129" s="171" t="s">
        <v>41</v>
      </c>
      <c r="P129" s="139">
        <f>O129*H129</f>
        <v>0</v>
      </c>
      <c r="Q129" s="139">
        <v>0.10100000000000001</v>
      </c>
      <c r="R129" s="139">
        <f>Q129*H129</f>
        <v>0.30300000000000005</v>
      </c>
      <c r="S129" s="139">
        <v>0</v>
      </c>
      <c r="T129" s="140">
        <f>S129*H129</f>
        <v>0</v>
      </c>
      <c r="AR129" s="141" t="s">
        <v>182</v>
      </c>
      <c r="AT129" s="141" t="s">
        <v>190</v>
      </c>
      <c r="AU129" s="141" t="s">
        <v>79</v>
      </c>
      <c r="AY129" s="16" t="s">
        <v>133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6" t="s">
        <v>77</v>
      </c>
      <c r="BK129" s="142">
        <f>ROUND(I129*H129,2)</f>
        <v>0</v>
      </c>
      <c r="BL129" s="16" t="s">
        <v>140</v>
      </c>
      <c r="BM129" s="141" t="s">
        <v>193</v>
      </c>
    </row>
    <row r="130" spans="2:65" s="1" customFormat="1" ht="16.5" customHeight="1">
      <c r="B130" s="31"/>
      <c r="C130" s="130" t="s">
        <v>194</v>
      </c>
      <c r="D130" s="130" t="s">
        <v>135</v>
      </c>
      <c r="E130" s="131" t="s">
        <v>195</v>
      </c>
      <c r="F130" s="132" t="s">
        <v>196</v>
      </c>
      <c r="G130" s="133" t="s">
        <v>186</v>
      </c>
      <c r="H130" s="134">
        <v>4</v>
      </c>
      <c r="I130" s="135"/>
      <c r="J130" s="136">
        <f>ROUND(I130*H130,2)</f>
        <v>0</v>
      </c>
      <c r="K130" s="132" t="s">
        <v>139</v>
      </c>
      <c r="L130" s="31"/>
      <c r="M130" s="137" t="s">
        <v>19</v>
      </c>
      <c r="N130" s="138" t="s">
        <v>41</v>
      </c>
      <c r="P130" s="139">
        <f>O130*H130</f>
        <v>0</v>
      </c>
      <c r="Q130" s="139">
        <v>0.10037</v>
      </c>
      <c r="R130" s="139">
        <f>Q130*H130</f>
        <v>0.40148</v>
      </c>
      <c r="S130" s="139">
        <v>0.1</v>
      </c>
      <c r="T130" s="140">
        <f>S130*H130</f>
        <v>0.4</v>
      </c>
      <c r="AR130" s="141" t="s">
        <v>140</v>
      </c>
      <c r="AT130" s="141" t="s">
        <v>135</v>
      </c>
      <c r="AU130" s="141" t="s">
        <v>79</v>
      </c>
      <c r="AY130" s="16" t="s">
        <v>133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6" t="s">
        <v>77</v>
      </c>
      <c r="BK130" s="142">
        <f>ROUND(I130*H130,2)</f>
        <v>0</v>
      </c>
      <c r="BL130" s="16" t="s">
        <v>140</v>
      </c>
      <c r="BM130" s="141" t="s">
        <v>197</v>
      </c>
    </row>
    <row r="131" spans="2:65" s="1" customFormat="1" ht="10.199999999999999">
      <c r="B131" s="31"/>
      <c r="D131" s="143" t="s">
        <v>142</v>
      </c>
      <c r="F131" s="144" t="s">
        <v>198</v>
      </c>
      <c r="I131" s="145"/>
      <c r="L131" s="31"/>
      <c r="M131" s="146"/>
      <c r="T131" s="52"/>
      <c r="AT131" s="16" t="s">
        <v>142</v>
      </c>
      <c r="AU131" s="16" t="s">
        <v>79</v>
      </c>
    </row>
    <row r="132" spans="2:65" s="1" customFormat="1" ht="16.5" customHeight="1">
      <c r="B132" s="31"/>
      <c r="C132" s="162" t="s">
        <v>199</v>
      </c>
      <c r="D132" s="162" t="s">
        <v>190</v>
      </c>
      <c r="E132" s="163" t="s">
        <v>200</v>
      </c>
      <c r="F132" s="164" t="s">
        <v>201</v>
      </c>
      <c r="G132" s="165" t="s">
        <v>186</v>
      </c>
      <c r="H132" s="166">
        <v>4</v>
      </c>
      <c r="I132" s="167"/>
      <c r="J132" s="168">
        <f>ROUND(I132*H132,2)</f>
        <v>0</v>
      </c>
      <c r="K132" s="164" t="s">
        <v>139</v>
      </c>
      <c r="L132" s="169"/>
      <c r="M132" s="170" t="s">
        <v>19</v>
      </c>
      <c r="N132" s="171" t="s">
        <v>41</v>
      </c>
      <c r="P132" s="139">
        <f>O132*H132</f>
        <v>0</v>
      </c>
      <c r="Q132" s="139">
        <v>1.11E-2</v>
      </c>
      <c r="R132" s="139">
        <f>Q132*H132</f>
        <v>4.4400000000000002E-2</v>
      </c>
      <c r="S132" s="139">
        <v>0</v>
      </c>
      <c r="T132" s="140">
        <f>S132*H132</f>
        <v>0</v>
      </c>
      <c r="AR132" s="141" t="s">
        <v>182</v>
      </c>
      <c r="AT132" s="141" t="s">
        <v>190</v>
      </c>
      <c r="AU132" s="141" t="s">
        <v>79</v>
      </c>
      <c r="AY132" s="16" t="s">
        <v>133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6" t="s">
        <v>77</v>
      </c>
      <c r="BK132" s="142">
        <f>ROUND(I132*H132,2)</f>
        <v>0</v>
      </c>
      <c r="BL132" s="16" t="s">
        <v>140</v>
      </c>
      <c r="BM132" s="141" t="s">
        <v>202</v>
      </c>
    </row>
    <row r="133" spans="2:65" s="1" customFormat="1" ht="16.5" customHeight="1">
      <c r="B133" s="31"/>
      <c r="C133" s="130" t="s">
        <v>8</v>
      </c>
      <c r="D133" s="130" t="s">
        <v>135</v>
      </c>
      <c r="E133" s="131" t="s">
        <v>203</v>
      </c>
      <c r="F133" s="132" t="s">
        <v>204</v>
      </c>
      <c r="G133" s="133" t="s">
        <v>186</v>
      </c>
      <c r="H133" s="134">
        <v>3</v>
      </c>
      <c r="I133" s="135"/>
      <c r="J133" s="136">
        <f>ROUND(I133*H133,2)</f>
        <v>0</v>
      </c>
      <c r="K133" s="132" t="s">
        <v>19</v>
      </c>
      <c r="L133" s="31"/>
      <c r="M133" s="137" t="s">
        <v>19</v>
      </c>
      <c r="N133" s="138" t="s">
        <v>41</v>
      </c>
      <c r="P133" s="139">
        <f>O133*H133</f>
        <v>0</v>
      </c>
      <c r="Q133" s="139">
        <v>0.15056</v>
      </c>
      <c r="R133" s="139">
        <f>Q133*H133</f>
        <v>0.45167999999999997</v>
      </c>
      <c r="S133" s="139">
        <v>0.15</v>
      </c>
      <c r="T133" s="140">
        <f>S133*H133</f>
        <v>0.44999999999999996</v>
      </c>
      <c r="AR133" s="141" t="s">
        <v>140</v>
      </c>
      <c r="AT133" s="141" t="s">
        <v>135</v>
      </c>
      <c r="AU133" s="141" t="s">
        <v>79</v>
      </c>
      <c r="AY133" s="16" t="s">
        <v>133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6" t="s">
        <v>77</v>
      </c>
      <c r="BK133" s="142">
        <f>ROUND(I133*H133,2)</f>
        <v>0</v>
      </c>
      <c r="BL133" s="16" t="s">
        <v>140</v>
      </c>
      <c r="BM133" s="141" t="s">
        <v>205</v>
      </c>
    </row>
    <row r="134" spans="2:65" s="1" customFormat="1" ht="16.5" customHeight="1">
      <c r="B134" s="31"/>
      <c r="C134" s="162" t="s">
        <v>206</v>
      </c>
      <c r="D134" s="162" t="s">
        <v>190</v>
      </c>
      <c r="E134" s="163" t="s">
        <v>207</v>
      </c>
      <c r="F134" s="164" t="s">
        <v>208</v>
      </c>
      <c r="G134" s="165" t="s">
        <v>186</v>
      </c>
      <c r="H134" s="166">
        <v>3</v>
      </c>
      <c r="I134" s="167"/>
      <c r="J134" s="168">
        <f>ROUND(I134*H134,2)</f>
        <v>0</v>
      </c>
      <c r="K134" s="164" t="s">
        <v>19</v>
      </c>
      <c r="L134" s="169"/>
      <c r="M134" s="170" t="s">
        <v>19</v>
      </c>
      <c r="N134" s="171" t="s">
        <v>41</v>
      </c>
      <c r="P134" s="139">
        <f>O134*H134</f>
        <v>0</v>
      </c>
      <c r="Q134" s="139">
        <v>0</v>
      </c>
      <c r="R134" s="139">
        <f>Q134*H134</f>
        <v>0</v>
      </c>
      <c r="S134" s="139">
        <v>0</v>
      </c>
      <c r="T134" s="140">
        <f>S134*H134</f>
        <v>0</v>
      </c>
      <c r="AR134" s="141" t="s">
        <v>182</v>
      </c>
      <c r="AT134" s="141" t="s">
        <v>190</v>
      </c>
      <c r="AU134" s="141" t="s">
        <v>79</v>
      </c>
      <c r="AY134" s="16" t="s">
        <v>133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6" t="s">
        <v>77</v>
      </c>
      <c r="BK134" s="142">
        <f>ROUND(I134*H134,2)</f>
        <v>0</v>
      </c>
      <c r="BL134" s="16" t="s">
        <v>140</v>
      </c>
      <c r="BM134" s="141" t="s">
        <v>209</v>
      </c>
    </row>
    <row r="135" spans="2:65" s="1" customFormat="1" ht="24.15" customHeight="1">
      <c r="B135" s="31"/>
      <c r="C135" s="130" t="s">
        <v>210</v>
      </c>
      <c r="D135" s="130" t="s">
        <v>135</v>
      </c>
      <c r="E135" s="131" t="s">
        <v>211</v>
      </c>
      <c r="F135" s="132" t="s">
        <v>212</v>
      </c>
      <c r="G135" s="133" t="s">
        <v>186</v>
      </c>
      <c r="H135" s="134">
        <v>4</v>
      </c>
      <c r="I135" s="135"/>
      <c r="J135" s="136">
        <f>ROUND(I135*H135,2)</f>
        <v>0</v>
      </c>
      <c r="K135" s="132" t="s">
        <v>139</v>
      </c>
      <c r="L135" s="31"/>
      <c r="M135" s="137" t="s">
        <v>19</v>
      </c>
      <c r="N135" s="138" t="s">
        <v>41</v>
      </c>
      <c r="P135" s="139">
        <f>O135*H135</f>
        <v>0</v>
      </c>
      <c r="Q135" s="139">
        <v>0.53325999999999996</v>
      </c>
      <c r="R135" s="139">
        <f>Q135*H135</f>
        <v>2.1330399999999998</v>
      </c>
      <c r="S135" s="139">
        <v>0.3</v>
      </c>
      <c r="T135" s="140">
        <f>S135*H135</f>
        <v>1.2</v>
      </c>
      <c r="AR135" s="141" t="s">
        <v>140</v>
      </c>
      <c r="AT135" s="141" t="s">
        <v>135</v>
      </c>
      <c r="AU135" s="141" t="s">
        <v>79</v>
      </c>
      <c r="AY135" s="16" t="s">
        <v>133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6" t="s">
        <v>77</v>
      </c>
      <c r="BK135" s="142">
        <f>ROUND(I135*H135,2)</f>
        <v>0</v>
      </c>
      <c r="BL135" s="16" t="s">
        <v>140</v>
      </c>
      <c r="BM135" s="141" t="s">
        <v>213</v>
      </c>
    </row>
    <row r="136" spans="2:65" s="1" customFormat="1" ht="10.199999999999999">
      <c r="B136" s="31"/>
      <c r="D136" s="143" t="s">
        <v>142</v>
      </c>
      <c r="F136" s="144" t="s">
        <v>214</v>
      </c>
      <c r="I136" s="145"/>
      <c r="L136" s="31"/>
      <c r="M136" s="146"/>
      <c r="T136" s="52"/>
      <c r="AT136" s="16" t="s">
        <v>142</v>
      </c>
      <c r="AU136" s="16" t="s">
        <v>79</v>
      </c>
    </row>
    <row r="137" spans="2:65" s="1" customFormat="1" ht="16.5" customHeight="1">
      <c r="B137" s="31"/>
      <c r="C137" s="162" t="s">
        <v>215</v>
      </c>
      <c r="D137" s="162" t="s">
        <v>190</v>
      </c>
      <c r="E137" s="163" t="s">
        <v>216</v>
      </c>
      <c r="F137" s="164" t="s">
        <v>217</v>
      </c>
      <c r="G137" s="165" t="s">
        <v>186</v>
      </c>
      <c r="H137" s="166">
        <v>4</v>
      </c>
      <c r="I137" s="167"/>
      <c r="J137" s="168">
        <f>ROUND(I137*H137,2)</f>
        <v>0</v>
      </c>
      <c r="K137" s="164" t="s">
        <v>139</v>
      </c>
      <c r="L137" s="169"/>
      <c r="M137" s="170" t="s">
        <v>19</v>
      </c>
      <c r="N137" s="171" t="s">
        <v>41</v>
      </c>
      <c r="P137" s="139">
        <f>O137*H137</f>
        <v>0</v>
      </c>
      <c r="Q137" s="139">
        <v>9.2999999999999999E-2</v>
      </c>
      <c r="R137" s="139">
        <f>Q137*H137</f>
        <v>0.372</v>
      </c>
      <c r="S137" s="139">
        <v>0</v>
      </c>
      <c r="T137" s="140">
        <f>S137*H137</f>
        <v>0</v>
      </c>
      <c r="AR137" s="141" t="s">
        <v>182</v>
      </c>
      <c r="AT137" s="141" t="s">
        <v>190</v>
      </c>
      <c r="AU137" s="141" t="s">
        <v>79</v>
      </c>
      <c r="AY137" s="16" t="s">
        <v>133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6" t="s">
        <v>77</v>
      </c>
      <c r="BK137" s="142">
        <f>ROUND(I137*H137,2)</f>
        <v>0</v>
      </c>
      <c r="BL137" s="16" t="s">
        <v>140</v>
      </c>
      <c r="BM137" s="141" t="s">
        <v>218</v>
      </c>
    </row>
    <row r="138" spans="2:65" s="11" customFormat="1" ht="22.8" customHeight="1">
      <c r="B138" s="118"/>
      <c r="D138" s="119" t="s">
        <v>69</v>
      </c>
      <c r="E138" s="128" t="s">
        <v>189</v>
      </c>
      <c r="F138" s="128" t="s">
        <v>219</v>
      </c>
      <c r="I138" s="121"/>
      <c r="J138" s="129">
        <f>BK138</f>
        <v>0</v>
      </c>
      <c r="L138" s="118"/>
      <c r="M138" s="123"/>
      <c r="P138" s="124">
        <f>SUM(P139:P151)</f>
        <v>0</v>
      </c>
      <c r="R138" s="124">
        <f>SUM(R139:R151)</f>
        <v>6.4417415999999994</v>
      </c>
      <c r="T138" s="125">
        <f>SUM(T139:T151)</f>
        <v>5</v>
      </c>
      <c r="AR138" s="119" t="s">
        <v>77</v>
      </c>
      <c r="AT138" s="126" t="s">
        <v>69</v>
      </c>
      <c r="AU138" s="126" t="s">
        <v>77</v>
      </c>
      <c r="AY138" s="119" t="s">
        <v>133</v>
      </c>
      <c r="BK138" s="127">
        <f>SUM(BK139:BK151)</f>
        <v>0</v>
      </c>
    </row>
    <row r="139" spans="2:65" s="1" customFormat="1" ht="16.5" customHeight="1">
      <c r="B139" s="31"/>
      <c r="C139" s="130" t="s">
        <v>220</v>
      </c>
      <c r="D139" s="130" t="s">
        <v>135</v>
      </c>
      <c r="E139" s="131" t="s">
        <v>221</v>
      </c>
      <c r="F139" s="132" t="s">
        <v>222</v>
      </c>
      <c r="G139" s="133" t="s">
        <v>223</v>
      </c>
      <c r="H139" s="134">
        <v>12</v>
      </c>
      <c r="I139" s="135"/>
      <c r="J139" s="136">
        <f>ROUND(I139*H139,2)</f>
        <v>0</v>
      </c>
      <c r="K139" s="132" t="s">
        <v>139</v>
      </c>
      <c r="L139" s="31"/>
      <c r="M139" s="137" t="s">
        <v>19</v>
      </c>
      <c r="N139" s="138" t="s">
        <v>41</v>
      </c>
      <c r="P139" s="139">
        <f>O139*H139</f>
        <v>0</v>
      </c>
      <c r="Q139" s="139">
        <v>3.5999999999999999E-3</v>
      </c>
      <c r="R139" s="139">
        <f>Q139*H139</f>
        <v>4.3200000000000002E-2</v>
      </c>
      <c r="S139" s="139">
        <v>0</v>
      </c>
      <c r="T139" s="140">
        <f>S139*H139</f>
        <v>0</v>
      </c>
      <c r="AR139" s="141" t="s">
        <v>140</v>
      </c>
      <c r="AT139" s="141" t="s">
        <v>135</v>
      </c>
      <c r="AU139" s="141" t="s">
        <v>79</v>
      </c>
      <c r="AY139" s="16" t="s">
        <v>133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6" t="s">
        <v>77</v>
      </c>
      <c r="BK139" s="142">
        <f>ROUND(I139*H139,2)</f>
        <v>0</v>
      </c>
      <c r="BL139" s="16" t="s">
        <v>140</v>
      </c>
      <c r="BM139" s="141" t="s">
        <v>224</v>
      </c>
    </row>
    <row r="140" spans="2:65" s="1" customFormat="1" ht="10.199999999999999">
      <c r="B140" s="31"/>
      <c r="D140" s="143" t="s">
        <v>142</v>
      </c>
      <c r="F140" s="144" t="s">
        <v>225</v>
      </c>
      <c r="I140" s="145"/>
      <c r="L140" s="31"/>
      <c r="M140" s="146"/>
      <c r="T140" s="52"/>
      <c r="AT140" s="16" t="s">
        <v>142</v>
      </c>
      <c r="AU140" s="16" t="s">
        <v>79</v>
      </c>
    </row>
    <row r="141" spans="2:65" s="1" customFormat="1" ht="16.5" customHeight="1">
      <c r="B141" s="31"/>
      <c r="C141" s="130" t="s">
        <v>226</v>
      </c>
      <c r="D141" s="130" t="s">
        <v>135</v>
      </c>
      <c r="E141" s="131" t="s">
        <v>227</v>
      </c>
      <c r="F141" s="132" t="s">
        <v>228</v>
      </c>
      <c r="G141" s="133" t="s">
        <v>223</v>
      </c>
      <c r="H141" s="134">
        <v>34.979999999999997</v>
      </c>
      <c r="I141" s="135"/>
      <c r="J141" s="136">
        <f>ROUND(I141*H141,2)</f>
        <v>0</v>
      </c>
      <c r="K141" s="132" t="s">
        <v>19</v>
      </c>
      <c r="L141" s="31"/>
      <c r="M141" s="137" t="s">
        <v>19</v>
      </c>
      <c r="N141" s="138" t="s">
        <v>41</v>
      </c>
      <c r="P141" s="139">
        <f>O141*H141</f>
        <v>0</v>
      </c>
      <c r="Q141" s="139">
        <v>0.18292</v>
      </c>
      <c r="R141" s="139">
        <f>Q141*H141</f>
        <v>6.3985415999999997</v>
      </c>
      <c r="S141" s="139">
        <v>0</v>
      </c>
      <c r="T141" s="140">
        <f>S141*H141</f>
        <v>0</v>
      </c>
      <c r="AR141" s="141" t="s">
        <v>140</v>
      </c>
      <c r="AT141" s="141" t="s">
        <v>135</v>
      </c>
      <c r="AU141" s="141" t="s">
        <v>79</v>
      </c>
      <c r="AY141" s="16" t="s">
        <v>133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6" t="s">
        <v>77</v>
      </c>
      <c r="BK141" s="142">
        <f>ROUND(I141*H141,2)</f>
        <v>0</v>
      </c>
      <c r="BL141" s="16" t="s">
        <v>140</v>
      </c>
      <c r="BM141" s="141" t="s">
        <v>229</v>
      </c>
    </row>
    <row r="142" spans="2:65" s="12" customFormat="1" ht="20.399999999999999">
      <c r="B142" s="147"/>
      <c r="D142" s="148" t="s">
        <v>144</v>
      </c>
      <c r="E142" s="149" t="s">
        <v>19</v>
      </c>
      <c r="F142" s="150" t="s">
        <v>230</v>
      </c>
      <c r="H142" s="151">
        <v>34.979999999999997</v>
      </c>
      <c r="I142" s="152"/>
      <c r="L142" s="147"/>
      <c r="M142" s="153"/>
      <c r="T142" s="154"/>
      <c r="AT142" s="149" t="s">
        <v>144</v>
      </c>
      <c r="AU142" s="149" t="s">
        <v>79</v>
      </c>
      <c r="AV142" s="12" t="s">
        <v>79</v>
      </c>
      <c r="AW142" s="12" t="s">
        <v>32</v>
      </c>
      <c r="AX142" s="12" t="s">
        <v>70</v>
      </c>
      <c r="AY142" s="149" t="s">
        <v>133</v>
      </c>
    </row>
    <row r="143" spans="2:65" s="13" customFormat="1" ht="10.199999999999999">
      <c r="B143" s="155"/>
      <c r="D143" s="148" t="s">
        <v>144</v>
      </c>
      <c r="E143" s="156" t="s">
        <v>19</v>
      </c>
      <c r="F143" s="157" t="s">
        <v>146</v>
      </c>
      <c r="H143" s="158">
        <v>34.979999999999997</v>
      </c>
      <c r="I143" s="159"/>
      <c r="L143" s="155"/>
      <c r="M143" s="160"/>
      <c r="T143" s="161"/>
      <c r="AT143" s="156" t="s">
        <v>144</v>
      </c>
      <c r="AU143" s="156" t="s">
        <v>79</v>
      </c>
      <c r="AV143" s="13" t="s">
        <v>140</v>
      </c>
      <c r="AW143" s="13" t="s">
        <v>32</v>
      </c>
      <c r="AX143" s="13" t="s">
        <v>77</v>
      </c>
      <c r="AY143" s="156" t="s">
        <v>133</v>
      </c>
    </row>
    <row r="144" spans="2:65" s="1" customFormat="1" ht="21.75" customHeight="1">
      <c r="B144" s="31"/>
      <c r="C144" s="130" t="s">
        <v>231</v>
      </c>
      <c r="D144" s="130" t="s">
        <v>135</v>
      </c>
      <c r="E144" s="131" t="s">
        <v>232</v>
      </c>
      <c r="F144" s="132" t="s">
        <v>233</v>
      </c>
      <c r="G144" s="133" t="s">
        <v>223</v>
      </c>
      <c r="H144" s="134">
        <v>12</v>
      </c>
      <c r="I144" s="135"/>
      <c r="J144" s="136">
        <f>ROUND(I144*H144,2)</f>
        <v>0</v>
      </c>
      <c r="K144" s="132" t="s">
        <v>139</v>
      </c>
      <c r="L144" s="31"/>
      <c r="M144" s="137" t="s">
        <v>19</v>
      </c>
      <c r="N144" s="138" t="s">
        <v>41</v>
      </c>
      <c r="P144" s="139">
        <f>O144*H144</f>
        <v>0</v>
      </c>
      <c r="Q144" s="139">
        <v>0</v>
      </c>
      <c r="R144" s="139">
        <f>Q144*H144</f>
        <v>0</v>
      </c>
      <c r="S144" s="139">
        <v>0</v>
      </c>
      <c r="T144" s="140">
        <f>S144*H144</f>
        <v>0</v>
      </c>
      <c r="AR144" s="141" t="s">
        <v>140</v>
      </c>
      <c r="AT144" s="141" t="s">
        <v>135</v>
      </c>
      <c r="AU144" s="141" t="s">
        <v>79</v>
      </c>
      <c r="AY144" s="16" t="s">
        <v>133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6" t="s">
        <v>77</v>
      </c>
      <c r="BK144" s="142">
        <f>ROUND(I144*H144,2)</f>
        <v>0</v>
      </c>
      <c r="BL144" s="16" t="s">
        <v>140</v>
      </c>
      <c r="BM144" s="141" t="s">
        <v>234</v>
      </c>
    </row>
    <row r="145" spans="2:65" s="1" customFormat="1" ht="10.199999999999999">
      <c r="B145" s="31"/>
      <c r="D145" s="143" t="s">
        <v>142</v>
      </c>
      <c r="F145" s="144" t="s">
        <v>235</v>
      </c>
      <c r="I145" s="145"/>
      <c r="L145" s="31"/>
      <c r="M145" s="146"/>
      <c r="T145" s="52"/>
      <c r="AT145" s="16" t="s">
        <v>142</v>
      </c>
      <c r="AU145" s="16" t="s">
        <v>79</v>
      </c>
    </row>
    <row r="146" spans="2:65" s="1" customFormat="1" ht="16.5" customHeight="1">
      <c r="B146" s="31"/>
      <c r="C146" s="130" t="s">
        <v>236</v>
      </c>
      <c r="D146" s="130" t="s">
        <v>135</v>
      </c>
      <c r="E146" s="131" t="s">
        <v>237</v>
      </c>
      <c r="F146" s="132" t="s">
        <v>238</v>
      </c>
      <c r="G146" s="133" t="s">
        <v>223</v>
      </c>
      <c r="H146" s="134">
        <v>12</v>
      </c>
      <c r="I146" s="135"/>
      <c r="J146" s="136">
        <f>ROUND(I146*H146,2)</f>
        <v>0</v>
      </c>
      <c r="K146" s="132" t="s">
        <v>139</v>
      </c>
      <c r="L146" s="31"/>
      <c r="M146" s="137" t="s">
        <v>19</v>
      </c>
      <c r="N146" s="138" t="s">
        <v>41</v>
      </c>
      <c r="P146" s="139">
        <f>O146*H146</f>
        <v>0</v>
      </c>
      <c r="Q146" s="139">
        <v>0</v>
      </c>
      <c r="R146" s="139">
        <f>Q146*H146</f>
        <v>0</v>
      </c>
      <c r="S146" s="139">
        <v>0</v>
      </c>
      <c r="T146" s="140">
        <f>S146*H146</f>
        <v>0</v>
      </c>
      <c r="AR146" s="141" t="s">
        <v>140</v>
      </c>
      <c r="AT146" s="141" t="s">
        <v>135</v>
      </c>
      <c r="AU146" s="141" t="s">
        <v>79</v>
      </c>
      <c r="AY146" s="16" t="s">
        <v>133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6" t="s">
        <v>77</v>
      </c>
      <c r="BK146" s="142">
        <f>ROUND(I146*H146,2)</f>
        <v>0</v>
      </c>
      <c r="BL146" s="16" t="s">
        <v>140</v>
      </c>
      <c r="BM146" s="141" t="s">
        <v>239</v>
      </c>
    </row>
    <row r="147" spans="2:65" s="1" customFormat="1" ht="10.199999999999999">
      <c r="B147" s="31"/>
      <c r="D147" s="143" t="s">
        <v>142</v>
      </c>
      <c r="F147" s="144" t="s">
        <v>240</v>
      </c>
      <c r="I147" s="145"/>
      <c r="L147" s="31"/>
      <c r="M147" s="146"/>
      <c r="T147" s="52"/>
      <c r="AT147" s="16" t="s">
        <v>142</v>
      </c>
      <c r="AU147" s="16" t="s">
        <v>79</v>
      </c>
    </row>
    <row r="148" spans="2:65" s="1" customFormat="1" ht="21.75" customHeight="1">
      <c r="B148" s="31"/>
      <c r="C148" s="130" t="s">
        <v>241</v>
      </c>
      <c r="D148" s="130" t="s">
        <v>135</v>
      </c>
      <c r="E148" s="131" t="s">
        <v>242</v>
      </c>
      <c r="F148" s="132" t="s">
        <v>243</v>
      </c>
      <c r="G148" s="133" t="s">
        <v>138</v>
      </c>
      <c r="H148" s="134">
        <v>500</v>
      </c>
      <c r="I148" s="135"/>
      <c r="J148" s="136">
        <f>ROUND(I148*H148,2)</f>
        <v>0</v>
      </c>
      <c r="K148" s="132" t="s">
        <v>139</v>
      </c>
      <c r="L148" s="31"/>
      <c r="M148" s="137" t="s">
        <v>19</v>
      </c>
      <c r="N148" s="138" t="s">
        <v>41</v>
      </c>
      <c r="P148" s="139">
        <f>O148*H148</f>
        <v>0</v>
      </c>
      <c r="Q148" s="139">
        <v>0</v>
      </c>
      <c r="R148" s="139">
        <f>Q148*H148</f>
        <v>0</v>
      </c>
      <c r="S148" s="139">
        <v>0.01</v>
      </c>
      <c r="T148" s="140">
        <f>S148*H148</f>
        <v>5</v>
      </c>
      <c r="AR148" s="141" t="s">
        <v>140</v>
      </c>
      <c r="AT148" s="141" t="s">
        <v>135</v>
      </c>
      <c r="AU148" s="141" t="s">
        <v>79</v>
      </c>
      <c r="AY148" s="16" t="s">
        <v>133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6" t="s">
        <v>77</v>
      </c>
      <c r="BK148" s="142">
        <f>ROUND(I148*H148,2)</f>
        <v>0</v>
      </c>
      <c r="BL148" s="16" t="s">
        <v>140</v>
      </c>
      <c r="BM148" s="141" t="s">
        <v>244</v>
      </c>
    </row>
    <row r="149" spans="2:65" s="1" customFormat="1" ht="10.199999999999999">
      <c r="B149" s="31"/>
      <c r="D149" s="143" t="s">
        <v>142</v>
      </c>
      <c r="F149" s="144" t="s">
        <v>245</v>
      </c>
      <c r="I149" s="145"/>
      <c r="L149" s="31"/>
      <c r="M149" s="146"/>
      <c r="T149" s="52"/>
      <c r="AT149" s="16" t="s">
        <v>142</v>
      </c>
      <c r="AU149" s="16" t="s">
        <v>79</v>
      </c>
    </row>
    <row r="150" spans="2:65" s="12" customFormat="1" ht="10.199999999999999">
      <c r="B150" s="147"/>
      <c r="D150" s="148" t="s">
        <v>144</v>
      </c>
      <c r="E150" s="149" t="s">
        <v>19</v>
      </c>
      <c r="F150" s="150" t="s">
        <v>246</v>
      </c>
      <c r="H150" s="151">
        <v>500</v>
      </c>
      <c r="I150" s="152"/>
      <c r="L150" s="147"/>
      <c r="M150" s="153"/>
      <c r="T150" s="154"/>
      <c r="AT150" s="149" t="s">
        <v>144</v>
      </c>
      <c r="AU150" s="149" t="s">
        <v>79</v>
      </c>
      <c r="AV150" s="12" t="s">
        <v>79</v>
      </c>
      <c r="AW150" s="12" t="s">
        <v>32</v>
      </c>
      <c r="AX150" s="12" t="s">
        <v>70</v>
      </c>
      <c r="AY150" s="149" t="s">
        <v>133</v>
      </c>
    </row>
    <row r="151" spans="2:65" s="13" customFormat="1" ht="10.199999999999999">
      <c r="B151" s="155"/>
      <c r="D151" s="148" t="s">
        <v>144</v>
      </c>
      <c r="E151" s="156" t="s">
        <v>19</v>
      </c>
      <c r="F151" s="157" t="s">
        <v>146</v>
      </c>
      <c r="H151" s="158">
        <v>500</v>
      </c>
      <c r="I151" s="159"/>
      <c r="L151" s="155"/>
      <c r="M151" s="160"/>
      <c r="T151" s="161"/>
      <c r="AT151" s="156" t="s">
        <v>144</v>
      </c>
      <c r="AU151" s="156" t="s">
        <v>79</v>
      </c>
      <c r="AV151" s="13" t="s">
        <v>140</v>
      </c>
      <c r="AW151" s="13" t="s">
        <v>32</v>
      </c>
      <c r="AX151" s="13" t="s">
        <v>77</v>
      </c>
      <c r="AY151" s="156" t="s">
        <v>133</v>
      </c>
    </row>
    <row r="152" spans="2:65" s="11" customFormat="1" ht="22.8" customHeight="1">
      <c r="B152" s="118"/>
      <c r="D152" s="119" t="s">
        <v>69</v>
      </c>
      <c r="E152" s="128" t="s">
        <v>247</v>
      </c>
      <c r="F152" s="128" t="s">
        <v>248</v>
      </c>
      <c r="I152" s="121"/>
      <c r="J152" s="129">
        <f>BK152</f>
        <v>0</v>
      </c>
      <c r="L152" s="118"/>
      <c r="M152" s="123"/>
      <c r="P152" s="124">
        <f>SUM(P153:P178)</f>
        <v>0</v>
      </c>
      <c r="R152" s="124">
        <f>SUM(R153:R178)</f>
        <v>0</v>
      </c>
      <c r="T152" s="125">
        <f>SUM(T153:T178)</f>
        <v>0</v>
      </c>
      <c r="AR152" s="119" t="s">
        <v>77</v>
      </c>
      <c r="AT152" s="126" t="s">
        <v>69</v>
      </c>
      <c r="AU152" s="126" t="s">
        <v>77</v>
      </c>
      <c r="AY152" s="119" t="s">
        <v>133</v>
      </c>
      <c r="BK152" s="127">
        <f>SUM(BK153:BK178)</f>
        <v>0</v>
      </c>
    </row>
    <row r="153" spans="2:65" s="1" customFormat="1" ht="24.15" customHeight="1">
      <c r="B153" s="31"/>
      <c r="C153" s="130" t="s">
        <v>7</v>
      </c>
      <c r="D153" s="130" t="s">
        <v>135</v>
      </c>
      <c r="E153" s="131" t="s">
        <v>249</v>
      </c>
      <c r="F153" s="132" t="s">
        <v>250</v>
      </c>
      <c r="G153" s="133" t="s">
        <v>251</v>
      </c>
      <c r="H153" s="134">
        <v>35.433</v>
      </c>
      <c r="I153" s="135"/>
      <c r="J153" s="136">
        <f>ROUND(I153*H153,2)</f>
        <v>0</v>
      </c>
      <c r="K153" s="132" t="s">
        <v>139</v>
      </c>
      <c r="L153" s="31"/>
      <c r="M153" s="137" t="s">
        <v>19</v>
      </c>
      <c r="N153" s="138" t="s">
        <v>41</v>
      </c>
      <c r="P153" s="139">
        <f>O153*H153</f>
        <v>0</v>
      </c>
      <c r="Q153" s="139">
        <v>0</v>
      </c>
      <c r="R153" s="139">
        <f>Q153*H153</f>
        <v>0</v>
      </c>
      <c r="S153" s="139">
        <v>0</v>
      </c>
      <c r="T153" s="140">
        <f>S153*H153</f>
        <v>0</v>
      </c>
      <c r="AR153" s="141" t="s">
        <v>140</v>
      </c>
      <c r="AT153" s="141" t="s">
        <v>135</v>
      </c>
      <c r="AU153" s="141" t="s">
        <v>79</v>
      </c>
      <c r="AY153" s="16" t="s">
        <v>133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6" t="s">
        <v>77</v>
      </c>
      <c r="BK153" s="142">
        <f>ROUND(I153*H153,2)</f>
        <v>0</v>
      </c>
      <c r="BL153" s="16" t="s">
        <v>140</v>
      </c>
      <c r="BM153" s="141" t="s">
        <v>252</v>
      </c>
    </row>
    <row r="154" spans="2:65" s="1" customFormat="1" ht="10.199999999999999">
      <c r="B154" s="31"/>
      <c r="D154" s="143" t="s">
        <v>142</v>
      </c>
      <c r="F154" s="144" t="s">
        <v>253</v>
      </c>
      <c r="I154" s="145"/>
      <c r="L154" s="31"/>
      <c r="M154" s="146"/>
      <c r="T154" s="52"/>
      <c r="AT154" s="16" t="s">
        <v>142</v>
      </c>
      <c r="AU154" s="16" t="s">
        <v>79</v>
      </c>
    </row>
    <row r="155" spans="2:65" s="12" customFormat="1" ht="10.199999999999999">
      <c r="B155" s="147"/>
      <c r="D155" s="148" t="s">
        <v>144</v>
      </c>
      <c r="E155" s="149" t="s">
        <v>19</v>
      </c>
      <c r="F155" s="150" t="s">
        <v>254</v>
      </c>
      <c r="H155" s="151">
        <v>30.433</v>
      </c>
      <c r="I155" s="152"/>
      <c r="L155" s="147"/>
      <c r="M155" s="153"/>
      <c r="T155" s="154"/>
      <c r="AT155" s="149" t="s">
        <v>144</v>
      </c>
      <c r="AU155" s="149" t="s">
        <v>79</v>
      </c>
      <c r="AV155" s="12" t="s">
        <v>79</v>
      </c>
      <c r="AW155" s="12" t="s">
        <v>32</v>
      </c>
      <c r="AX155" s="12" t="s">
        <v>70</v>
      </c>
      <c r="AY155" s="149" t="s">
        <v>133</v>
      </c>
    </row>
    <row r="156" spans="2:65" s="12" customFormat="1" ht="10.199999999999999">
      <c r="B156" s="147"/>
      <c r="D156" s="148" t="s">
        <v>144</v>
      </c>
      <c r="E156" s="149" t="s">
        <v>19</v>
      </c>
      <c r="F156" s="150" t="s">
        <v>255</v>
      </c>
      <c r="H156" s="151">
        <v>5</v>
      </c>
      <c r="I156" s="152"/>
      <c r="L156" s="147"/>
      <c r="M156" s="153"/>
      <c r="T156" s="154"/>
      <c r="AT156" s="149" t="s">
        <v>144</v>
      </c>
      <c r="AU156" s="149" t="s">
        <v>79</v>
      </c>
      <c r="AV156" s="12" t="s">
        <v>79</v>
      </c>
      <c r="AW156" s="12" t="s">
        <v>32</v>
      </c>
      <c r="AX156" s="12" t="s">
        <v>70</v>
      </c>
      <c r="AY156" s="149" t="s">
        <v>133</v>
      </c>
    </row>
    <row r="157" spans="2:65" s="13" customFormat="1" ht="10.199999999999999">
      <c r="B157" s="155"/>
      <c r="D157" s="148" t="s">
        <v>144</v>
      </c>
      <c r="E157" s="156" t="s">
        <v>19</v>
      </c>
      <c r="F157" s="157" t="s">
        <v>146</v>
      </c>
      <c r="H157" s="158">
        <v>35.433</v>
      </c>
      <c r="I157" s="159"/>
      <c r="L157" s="155"/>
      <c r="M157" s="160"/>
      <c r="T157" s="161"/>
      <c r="AT157" s="156" t="s">
        <v>144</v>
      </c>
      <c r="AU157" s="156" t="s">
        <v>79</v>
      </c>
      <c r="AV157" s="13" t="s">
        <v>140</v>
      </c>
      <c r="AW157" s="13" t="s">
        <v>32</v>
      </c>
      <c r="AX157" s="13" t="s">
        <v>77</v>
      </c>
      <c r="AY157" s="156" t="s">
        <v>133</v>
      </c>
    </row>
    <row r="158" spans="2:65" s="1" customFormat="1" ht="24.15" customHeight="1">
      <c r="B158" s="31"/>
      <c r="C158" s="130" t="s">
        <v>256</v>
      </c>
      <c r="D158" s="130" t="s">
        <v>135</v>
      </c>
      <c r="E158" s="131" t="s">
        <v>257</v>
      </c>
      <c r="F158" s="132" t="s">
        <v>258</v>
      </c>
      <c r="G158" s="133" t="s">
        <v>251</v>
      </c>
      <c r="H158" s="134">
        <v>673.22699999999998</v>
      </c>
      <c r="I158" s="135"/>
      <c r="J158" s="136">
        <f>ROUND(I158*H158,2)</f>
        <v>0</v>
      </c>
      <c r="K158" s="132" t="s">
        <v>139</v>
      </c>
      <c r="L158" s="31"/>
      <c r="M158" s="137" t="s">
        <v>19</v>
      </c>
      <c r="N158" s="138" t="s">
        <v>41</v>
      </c>
      <c r="P158" s="139">
        <f>O158*H158</f>
        <v>0</v>
      </c>
      <c r="Q158" s="139">
        <v>0</v>
      </c>
      <c r="R158" s="139">
        <f>Q158*H158</f>
        <v>0</v>
      </c>
      <c r="S158" s="139">
        <v>0</v>
      </c>
      <c r="T158" s="140">
        <f>S158*H158</f>
        <v>0</v>
      </c>
      <c r="AR158" s="141" t="s">
        <v>140</v>
      </c>
      <c r="AT158" s="141" t="s">
        <v>135</v>
      </c>
      <c r="AU158" s="141" t="s">
        <v>79</v>
      </c>
      <c r="AY158" s="16" t="s">
        <v>133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6" t="s">
        <v>77</v>
      </c>
      <c r="BK158" s="142">
        <f>ROUND(I158*H158,2)</f>
        <v>0</v>
      </c>
      <c r="BL158" s="16" t="s">
        <v>140</v>
      </c>
      <c r="BM158" s="141" t="s">
        <v>259</v>
      </c>
    </row>
    <row r="159" spans="2:65" s="1" customFormat="1" ht="10.199999999999999">
      <c r="B159" s="31"/>
      <c r="D159" s="143" t="s">
        <v>142</v>
      </c>
      <c r="F159" s="144" t="s">
        <v>260</v>
      </c>
      <c r="I159" s="145"/>
      <c r="L159" s="31"/>
      <c r="M159" s="146"/>
      <c r="T159" s="52"/>
      <c r="AT159" s="16" t="s">
        <v>142</v>
      </c>
      <c r="AU159" s="16" t="s">
        <v>79</v>
      </c>
    </row>
    <row r="160" spans="2:65" s="12" customFormat="1" ht="10.199999999999999">
      <c r="B160" s="147"/>
      <c r="D160" s="148" t="s">
        <v>144</v>
      </c>
      <c r="E160" s="149" t="s">
        <v>19</v>
      </c>
      <c r="F160" s="150" t="s">
        <v>261</v>
      </c>
      <c r="H160" s="151">
        <v>673.22699999999998</v>
      </c>
      <c r="I160" s="152"/>
      <c r="L160" s="147"/>
      <c r="M160" s="153"/>
      <c r="T160" s="154"/>
      <c r="AT160" s="149" t="s">
        <v>144</v>
      </c>
      <c r="AU160" s="149" t="s">
        <v>79</v>
      </c>
      <c r="AV160" s="12" t="s">
        <v>79</v>
      </c>
      <c r="AW160" s="12" t="s">
        <v>32</v>
      </c>
      <c r="AX160" s="12" t="s">
        <v>70</v>
      </c>
      <c r="AY160" s="149" t="s">
        <v>133</v>
      </c>
    </row>
    <row r="161" spans="2:65" s="13" customFormat="1" ht="10.199999999999999">
      <c r="B161" s="155"/>
      <c r="D161" s="148" t="s">
        <v>144</v>
      </c>
      <c r="E161" s="156" t="s">
        <v>19</v>
      </c>
      <c r="F161" s="157" t="s">
        <v>146</v>
      </c>
      <c r="H161" s="158">
        <v>673.22699999999998</v>
      </c>
      <c r="I161" s="159"/>
      <c r="L161" s="155"/>
      <c r="M161" s="160"/>
      <c r="T161" s="161"/>
      <c r="AT161" s="156" t="s">
        <v>144</v>
      </c>
      <c r="AU161" s="156" t="s">
        <v>79</v>
      </c>
      <c r="AV161" s="13" t="s">
        <v>140</v>
      </c>
      <c r="AW161" s="13" t="s">
        <v>32</v>
      </c>
      <c r="AX161" s="13" t="s">
        <v>77</v>
      </c>
      <c r="AY161" s="156" t="s">
        <v>133</v>
      </c>
    </row>
    <row r="162" spans="2:65" s="1" customFormat="1" ht="24.15" customHeight="1">
      <c r="B162" s="31"/>
      <c r="C162" s="130" t="s">
        <v>262</v>
      </c>
      <c r="D162" s="130" t="s">
        <v>135</v>
      </c>
      <c r="E162" s="131" t="s">
        <v>263</v>
      </c>
      <c r="F162" s="132" t="s">
        <v>264</v>
      </c>
      <c r="G162" s="133" t="s">
        <v>251</v>
      </c>
      <c r="H162" s="134">
        <v>110.53700000000001</v>
      </c>
      <c r="I162" s="135"/>
      <c r="J162" s="136">
        <f>ROUND(I162*H162,2)</f>
        <v>0</v>
      </c>
      <c r="K162" s="132" t="s">
        <v>139</v>
      </c>
      <c r="L162" s="31"/>
      <c r="M162" s="137" t="s">
        <v>19</v>
      </c>
      <c r="N162" s="138" t="s">
        <v>41</v>
      </c>
      <c r="P162" s="139">
        <f>O162*H162</f>
        <v>0</v>
      </c>
      <c r="Q162" s="139">
        <v>0</v>
      </c>
      <c r="R162" s="139">
        <f>Q162*H162</f>
        <v>0</v>
      </c>
      <c r="S162" s="139">
        <v>0</v>
      </c>
      <c r="T162" s="140">
        <f>S162*H162</f>
        <v>0</v>
      </c>
      <c r="AR162" s="141" t="s">
        <v>140</v>
      </c>
      <c r="AT162" s="141" t="s">
        <v>135</v>
      </c>
      <c r="AU162" s="141" t="s">
        <v>79</v>
      </c>
      <c r="AY162" s="16" t="s">
        <v>133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6" t="s">
        <v>77</v>
      </c>
      <c r="BK162" s="142">
        <f>ROUND(I162*H162,2)</f>
        <v>0</v>
      </c>
      <c r="BL162" s="16" t="s">
        <v>140</v>
      </c>
      <c r="BM162" s="141" t="s">
        <v>265</v>
      </c>
    </row>
    <row r="163" spans="2:65" s="1" customFormat="1" ht="10.199999999999999">
      <c r="B163" s="31"/>
      <c r="D163" s="143" t="s">
        <v>142</v>
      </c>
      <c r="F163" s="144" t="s">
        <v>266</v>
      </c>
      <c r="I163" s="145"/>
      <c r="L163" s="31"/>
      <c r="M163" s="146"/>
      <c r="T163" s="52"/>
      <c r="AT163" s="16" t="s">
        <v>142</v>
      </c>
      <c r="AU163" s="16" t="s">
        <v>79</v>
      </c>
    </row>
    <row r="164" spans="2:65" s="12" customFormat="1" ht="10.199999999999999">
      <c r="B164" s="147"/>
      <c r="D164" s="148" t="s">
        <v>144</v>
      </c>
      <c r="E164" s="149" t="s">
        <v>19</v>
      </c>
      <c r="F164" s="150" t="s">
        <v>267</v>
      </c>
      <c r="H164" s="151">
        <v>110.53700000000001</v>
      </c>
      <c r="I164" s="152"/>
      <c r="L164" s="147"/>
      <c r="M164" s="153"/>
      <c r="T164" s="154"/>
      <c r="AT164" s="149" t="s">
        <v>144</v>
      </c>
      <c r="AU164" s="149" t="s">
        <v>79</v>
      </c>
      <c r="AV164" s="12" t="s">
        <v>79</v>
      </c>
      <c r="AW164" s="12" t="s">
        <v>32</v>
      </c>
      <c r="AX164" s="12" t="s">
        <v>70</v>
      </c>
      <c r="AY164" s="149" t="s">
        <v>133</v>
      </c>
    </row>
    <row r="165" spans="2:65" s="13" customFormat="1" ht="10.199999999999999">
      <c r="B165" s="155"/>
      <c r="D165" s="148" t="s">
        <v>144</v>
      </c>
      <c r="E165" s="156" t="s">
        <v>19</v>
      </c>
      <c r="F165" s="157" t="s">
        <v>146</v>
      </c>
      <c r="H165" s="158">
        <v>110.53700000000001</v>
      </c>
      <c r="I165" s="159"/>
      <c r="L165" s="155"/>
      <c r="M165" s="160"/>
      <c r="T165" s="161"/>
      <c r="AT165" s="156" t="s">
        <v>144</v>
      </c>
      <c r="AU165" s="156" t="s">
        <v>79</v>
      </c>
      <c r="AV165" s="13" t="s">
        <v>140</v>
      </c>
      <c r="AW165" s="13" t="s">
        <v>32</v>
      </c>
      <c r="AX165" s="13" t="s">
        <v>77</v>
      </c>
      <c r="AY165" s="156" t="s">
        <v>133</v>
      </c>
    </row>
    <row r="166" spans="2:65" s="1" customFormat="1" ht="24.15" customHeight="1">
      <c r="B166" s="31"/>
      <c r="C166" s="130" t="s">
        <v>268</v>
      </c>
      <c r="D166" s="130" t="s">
        <v>135</v>
      </c>
      <c r="E166" s="131" t="s">
        <v>269</v>
      </c>
      <c r="F166" s="132" t="s">
        <v>270</v>
      </c>
      <c r="G166" s="133" t="s">
        <v>251</v>
      </c>
      <c r="H166" s="134">
        <v>2100.203</v>
      </c>
      <c r="I166" s="135"/>
      <c r="J166" s="136">
        <f>ROUND(I166*H166,2)</f>
        <v>0</v>
      </c>
      <c r="K166" s="132" t="s">
        <v>139</v>
      </c>
      <c r="L166" s="31"/>
      <c r="M166" s="137" t="s">
        <v>19</v>
      </c>
      <c r="N166" s="138" t="s">
        <v>41</v>
      </c>
      <c r="P166" s="139">
        <f>O166*H166</f>
        <v>0</v>
      </c>
      <c r="Q166" s="139">
        <v>0</v>
      </c>
      <c r="R166" s="139">
        <f>Q166*H166</f>
        <v>0</v>
      </c>
      <c r="S166" s="139">
        <v>0</v>
      </c>
      <c r="T166" s="140">
        <f>S166*H166</f>
        <v>0</v>
      </c>
      <c r="AR166" s="141" t="s">
        <v>140</v>
      </c>
      <c r="AT166" s="141" t="s">
        <v>135</v>
      </c>
      <c r="AU166" s="141" t="s">
        <v>79</v>
      </c>
      <c r="AY166" s="16" t="s">
        <v>133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6" t="s">
        <v>77</v>
      </c>
      <c r="BK166" s="142">
        <f>ROUND(I166*H166,2)</f>
        <v>0</v>
      </c>
      <c r="BL166" s="16" t="s">
        <v>140</v>
      </c>
      <c r="BM166" s="141" t="s">
        <v>271</v>
      </c>
    </row>
    <row r="167" spans="2:65" s="1" customFormat="1" ht="10.199999999999999">
      <c r="B167" s="31"/>
      <c r="D167" s="143" t="s">
        <v>142</v>
      </c>
      <c r="F167" s="144" t="s">
        <v>272</v>
      </c>
      <c r="I167" s="145"/>
      <c r="L167" s="31"/>
      <c r="M167" s="146"/>
      <c r="T167" s="52"/>
      <c r="AT167" s="16" t="s">
        <v>142</v>
      </c>
      <c r="AU167" s="16" t="s">
        <v>79</v>
      </c>
    </row>
    <row r="168" spans="2:65" s="12" customFormat="1" ht="10.199999999999999">
      <c r="B168" s="147"/>
      <c r="D168" s="148" t="s">
        <v>144</v>
      </c>
      <c r="E168" s="149" t="s">
        <v>19</v>
      </c>
      <c r="F168" s="150" t="s">
        <v>273</v>
      </c>
      <c r="H168" s="151">
        <v>2100.203</v>
      </c>
      <c r="I168" s="152"/>
      <c r="L168" s="147"/>
      <c r="M168" s="153"/>
      <c r="T168" s="154"/>
      <c r="AT168" s="149" t="s">
        <v>144</v>
      </c>
      <c r="AU168" s="149" t="s">
        <v>79</v>
      </c>
      <c r="AV168" s="12" t="s">
        <v>79</v>
      </c>
      <c r="AW168" s="12" t="s">
        <v>32</v>
      </c>
      <c r="AX168" s="12" t="s">
        <v>70</v>
      </c>
      <c r="AY168" s="149" t="s">
        <v>133</v>
      </c>
    </row>
    <row r="169" spans="2:65" s="13" customFormat="1" ht="10.199999999999999">
      <c r="B169" s="155"/>
      <c r="D169" s="148" t="s">
        <v>144</v>
      </c>
      <c r="E169" s="156" t="s">
        <v>19</v>
      </c>
      <c r="F169" s="157" t="s">
        <v>146</v>
      </c>
      <c r="H169" s="158">
        <v>2100.203</v>
      </c>
      <c r="I169" s="159"/>
      <c r="L169" s="155"/>
      <c r="M169" s="160"/>
      <c r="T169" s="161"/>
      <c r="AT169" s="156" t="s">
        <v>144</v>
      </c>
      <c r="AU169" s="156" t="s">
        <v>79</v>
      </c>
      <c r="AV169" s="13" t="s">
        <v>140</v>
      </c>
      <c r="AW169" s="13" t="s">
        <v>32</v>
      </c>
      <c r="AX169" s="13" t="s">
        <v>77</v>
      </c>
      <c r="AY169" s="156" t="s">
        <v>133</v>
      </c>
    </row>
    <row r="170" spans="2:65" s="1" customFormat="1" ht="24.15" customHeight="1">
      <c r="B170" s="31"/>
      <c r="C170" s="130" t="s">
        <v>274</v>
      </c>
      <c r="D170" s="130" t="s">
        <v>135</v>
      </c>
      <c r="E170" s="131" t="s">
        <v>275</v>
      </c>
      <c r="F170" s="132" t="s">
        <v>276</v>
      </c>
      <c r="G170" s="133" t="s">
        <v>251</v>
      </c>
      <c r="H170" s="134">
        <v>35.433</v>
      </c>
      <c r="I170" s="135"/>
      <c r="J170" s="136">
        <f>ROUND(I170*H170,2)</f>
        <v>0</v>
      </c>
      <c r="K170" s="132" t="s">
        <v>139</v>
      </c>
      <c r="L170" s="31"/>
      <c r="M170" s="137" t="s">
        <v>19</v>
      </c>
      <c r="N170" s="138" t="s">
        <v>41</v>
      </c>
      <c r="P170" s="139">
        <f>O170*H170</f>
        <v>0</v>
      </c>
      <c r="Q170" s="139">
        <v>0</v>
      </c>
      <c r="R170" s="139">
        <f>Q170*H170</f>
        <v>0</v>
      </c>
      <c r="S170" s="139">
        <v>0</v>
      </c>
      <c r="T170" s="140">
        <f>S170*H170</f>
        <v>0</v>
      </c>
      <c r="AR170" s="141" t="s">
        <v>140</v>
      </c>
      <c r="AT170" s="141" t="s">
        <v>135</v>
      </c>
      <c r="AU170" s="141" t="s">
        <v>79</v>
      </c>
      <c r="AY170" s="16" t="s">
        <v>133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6" t="s">
        <v>77</v>
      </c>
      <c r="BK170" s="142">
        <f>ROUND(I170*H170,2)</f>
        <v>0</v>
      </c>
      <c r="BL170" s="16" t="s">
        <v>140</v>
      </c>
      <c r="BM170" s="141" t="s">
        <v>277</v>
      </c>
    </row>
    <row r="171" spans="2:65" s="1" customFormat="1" ht="10.199999999999999">
      <c r="B171" s="31"/>
      <c r="D171" s="143" t="s">
        <v>142</v>
      </c>
      <c r="F171" s="144" t="s">
        <v>278</v>
      </c>
      <c r="I171" s="145"/>
      <c r="L171" s="31"/>
      <c r="M171" s="146"/>
      <c r="T171" s="52"/>
      <c r="AT171" s="16" t="s">
        <v>142</v>
      </c>
      <c r="AU171" s="16" t="s">
        <v>79</v>
      </c>
    </row>
    <row r="172" spans="2:65" s="12" customFormat="1" ht="10.199999999999999">
      <c r="B172" s="147"/>
      <c r="D172" s="148" t="s">
        <v>144</v>
      </c>
      <c r="E172" s="149" t="s">
        <v>19</v>
      </c>
      <c r="F172" s="150" t="s">
        <v>254</v>
      </c>
      <c r="H172" s="151">
        <v>30.433</v>
      </c>
      <c r="I172" s="152"/>
      <c r="L172" s="147"/>
      <c r="M172" s="153"/>
      <c r="T172" s="154"/>
      <c r="AT172" s="149" t="s">
        <v>144</v>
      </c>
      <c r="AU172" s="149" t="s">
        <v>79</v>
      </c>
      <c r="AV172" s="12" t="s">
        <v>79</v>
      </c>
      <c r="AW172" s="12" t="s">
        <v>32</v>
      </c>
      <c r="AX172" s="12" t="s">
        <v>70</v>
      </c>
      <c r="AY172" s="149" t="s">
        <v>133</v>
      </c>
    </row>
    <row r="173" spans="2:65" s="12" customFormat="1" ht="10.199999999999999">
      <c r="B173" s="147"/>
      <c r="D173" s="148" t="s">
        <v>144</v>
      </c>
      <c r="E173" s="149" t="s">
        <v>19</v>
      </c>
      <c r="F173" s="150" t="s">
        <v>279</v>
      </c>
      <c r="H173" s="151">
        <v>5</v>
      </c>
      <c r="I173" s="152"/>
      <c r="L173" s="147"/>
      <c r="M173" s="153"/>
      <c r="T173" s="154"/>
      <c r="AT173" s="149" t="s">
        <v>144</v>
      </c>
      <c r="AU173" s="149" t="s">
        <v>79</v>
      </c>
      <c r="AV173" s="12" t="s">
        <v>79</v>
      </c>
      <c r="AW173" s="12" t="s">
        <v>32</v>
      </c>
      <c r="AX173" s="12" t="s">
        <v>70</v>
      </c>
      <c r="AY173" s="149" t="s">
        <v>133</v>
      </c>
    </row>
    <row r="174" spans="2:65" s="13" customFormat="1" ht="10.199999999999999">
      <c r="B174" s="155"/>
      <c r="D174" s="148" t="s">
        <v>144</v>
      </c>
      <c r="E174" s="156" t="s">
        <v>19</v>
      </c>
      <c r="F174" s="157" t="s">
        <v>146</v>
      </c>
      <c r="H174" s="158">
        <v>35.433</v>
      </c>
      <c r="I174" s="159"/>
      <c r="L174" s="155"/>
      <c r="M174" s="160"/>
      <c r="T174" s="161"/>
      <c r="AT174" s="156" t="s">
        <v>144</v>
      </c>
      <c r="AU174" s="156" t="s">
        <v>79</v>
      </c>
      <c r="AV174" s="13" t="s">
        <v>140</v>
      </c>
      <c r="AW174" s="13" t="s">
        <v>32</v>
      </c>
      <c r="AX174" s="13" t="s">
        <v>77</v>
      </c>
      <c r="AY174" s="156" t="s">
        <v>133</v>
      </c>
    </row>
    <row r="175" spans="2:65" s="1" customFormat="1" ht="24.15" customHeight="1">
      <c r="B175" s="31"/>
      <c r="C175" s="130" t="s">
        <v>280</v>
      </c>
      <c r="D175" s="130" t="s">
        <v>135</v>
      </c>
      <c r="E175" s="131" t="s">
        <v>281</v>
      </c>
      <c r="F175" s="132" t="s">
        <v>282</v>
      </c>
      <c r="G175" s="133" t="s">
        <v>251</v>
      </c>
      <c r="H175" s="134">
        <v>110.53700000000001</v>
      </c>
      <c r="I175" s="135"/>
      <c r="J175" s="136">
        <f>ROUND(I175*H175,2)</f>
        <v>0</v>
      </c>
      <c r="K175" s="132" t="s">
        <v>139</v>
      </c>
      <c r="L175" s="31"/>
      <c r="M175" s="137" t="s">
        <v>19</v>
      </c>
      <c r="N175" s="138" t="s">
        <v>41</v>
      </c>
      <c r="P175" s="139">
        <f>O175*H175</f>
        <v>0</v>
      </c>
      <c r="Q175" s="139">
        <v>0</v>
      </c>
      <c r="R175" s="139">
        <f>Q175*H175</f>
        <v>0</v>
      </c>
      <c r="S175" s="139">
        <v>0</v>
      </c>
      <c r="T175" s="140">
        <f>S175*H175</f>
        <v>0</v>
      </c>
      <c r="AR175" s="141" t="s">
        <v>140</v>
      </c>
      <c r="AT175" s="141" t="s">
        <v>135</v>
      </c>
      <c r="AU175" s="141" t="s">
        <v>79</v>
      </c>
      <c r="AY175" s="16" t="s">
        <v>133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6" t="s">
        <v>77</v>
      </c>
      <c r="BK175" s="142">
        <f>ROUND(I175*H175,2)</f>
        <v>0</v>
      </c>
      <c r="BL175" s="16" t="s">
        <v>140</v>
      </c>
      <c r="BM175" s="141" t="s">
        <v>283</v>
      </c>
    </row>
    <row r="176" spans="2:65" s="1" customFormat="1" ht="10.199999999999999">
      <c r="B176" s="31"/>
      <c r="D176" s="143" t="s">
        <v>142</v>
      </c>
      <c r="F176" s="144" t="s">
        <v>284</v>
      </c>
      <c r="I176" s="145"/>
      <c r="L176" s="31"/>
      <c r="M176" s="146"/>
      <c r="T176" s="52"/>
      <c r="AT176" s="16" t="s">
        <v>142</v>
      </c>
      <c r="AU176" s="16" t="s">
        <v>79</v>
      </c>
    </row>
    <row r="177" spans="2:65" s="12" customFormat="1" ht="10.199999999999999">
      <c r="B177" s="147"/>
      <c r="D177" s="148" t="s">
        <v>144</v>
      </c>
      <c r="E177" s="149" t="s">
        <v>19</v>
      </c>
      <c r="F177" s="150" t="s">
        <v>285</v>
      </c>
      <c r="H177" s="151">
        <v>110.53700000000001</v>
      </c>
      <c r="I177" s="152"/>
      <c r="L177" s="147"/>
      <c r="M177" s="153"/>
      <c r="T177" s="154"/>
      <c r="AT177" s="149" t="s">
        <v>144</v>
      </c>
      <c r="AU177" s="149" t="s">
        <v>79</v>
      </c>
      <c r="AV177" s="12" t="s">
        <v>79</v>
      </c>
      <c r="AW177" s="12" t="s">
        <v>32</v>
      </c>
      <c r="AX177" s="12" t="s">
        <v>70</v>
      </c>
      <c r="AY177" s="149" t="s">
        <v>133</v>
      </c>
    </row>
    <row r="178" spans="2:65" s="13" customFormat="1" ht="10.199999999999999">
      <c r="B178" s="155"/>
      <c r="D178" s="148" t="s">
        <v>144</v>
      </c>
      <c r="E178" s="156" t="s">
        <v>19</v>
      </c>
      <c r="F178" s="157" t="s">
        <v>146</v>
      </c>
      <c r="H178" s="158">
        <v>110.53700000000001</v>
      </c>
      <c r="I178" s="159"/>
      <c r="L178" s="155"/>
      <c r="M178" s="160"/>
      <c r="T178" s="161"/>
      <c r="AT178" s="156" t="s">
        <v>144</v>
      </c>
      <c r="AU178" s="156" t="s">
        <v>79</v>
      </c>
      <c r="AV178" s="13" t="s">
        <v>140</v>
      </c>
      <c r="AW178" s="13" t="s">
        <v>32</v>
      </c>
      <c r="AX178" s="13" t="s">
        <v>77</v>
      </c>
      <c r="AY178" s="156" t="s">
        <v>133</v>
      </c>
    </row>
    <row r="179" spans="2:65" s="11" customFormat="1" ht="22.8" customHeight="1">
      <c r="B179" s="118"/>
      <c r="D179" s="119" t="s">
        <v>69</v>
      </c>
      <c r="E179" s="128" t="s">
        <v>286</v>
      </c>
      <c r="F179" s="128" t="s">
        <v>287</v>
      </c>
      <c r="I179" s="121"/>
      <c r="J179" s="129">
        <f>BK179</f>
        <v>0</v>
      </c>
      <c r="L179" s="118"/>
      <c r="M179" s="123"/>
      <c r="P179" s="124">
        <f>SUM(P180:P181)</f>
        <v>0</v>
      </c>
      <c r="R179" s="124">
        <f>SUM(R180:R181)</f>
        <v>0</v>
      </c>
      <c r="T179" s="125">
        <f>SUM(T180:T181)</f>
        <v>0</v>
      </c>
      <c r="AR179" s="119" t="s">
        <v>77</v>
      </c>
      <c r="AT179" s="126" t="s">
        <v>69</v>
      </c>
      <c r="AU179" s="126" t="s">
        <v>77</v>
      </c>
      <c r="AY179" s="119" t="s">
        <v>133</v>
      </c>
      <c r="BK179" s="127">
        <f>SUM(BK180:BK181)</f>
        <v>0</v>
      </c>
    </row>
    <row r="180" spans="2:65" s="1" customFormat="1" ht="24.15" customHeight="1">
      <c r="B180" s="31"/>
      <c r="C180" s="130" t="s">
        <v>288</v>
      </c>
      <c r="D180" s="130" t="s">
        <v>135</v>
      </c>
      <c r="E180" s="131" t="s">
        <v>289</v>
      </c>
      <c r="F180" s="132" t="s">
        <v>290</v>
      </c>
      <c r="G180" s="133" t="s">
        <v>251</v>
      </c>
      <c r="H180" s="134">
        <v>12.015000000000001</v>
      </c>
      <c r="I180" s="135"/>
      <c r="J180" s="136">
        <f>ROUND(I180*H180,2)</f>
        <v>0</v>
      </c>
      <c r="K180" s="132" t="s">
        <v>139</v>
      </c>
      <c r="L180" s="31"/>
      <c r="M180" s="137" t="s">
        <v>19</v>
      </c>
      <c r="N180" s="138" t="s">
        <v>41</v>
      </c>
      <c r="P180" s="139">
        <f>O180*H180</f>
        <v>0</v>
      </c>
      <c r="Q180" s="139">
        <v>0</v>
      </c>
      <c r="R180" s="139">
        <f>Q180*H180</f>
        <v>0</v>
      </c>
      <c r="S180" s="139">
        <v>0</v>
      </c>
      <c r="T180" s="140">
        <f>S180*H180</f>
        <v>0</v>
      </c>
      <c r="AR180" s="141" t="s">
        <v>140</v>
      </c>
      <c r="AT180" s="141" t="s">
        <v>135</v>
      </c>
      <c r="AU180" s="141" t="s">
        <v>79</v>
      </c>
      <c r="AY180" s="16" t="s">
        <v>133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6" t="s">
        <v>77</v>
      </c>
      <c r="BK180" s="142">
        <f>ROUND(I180*H180,2)</f>
        <v>0</v>
      </c>
      <c r="BL180" s="16" t="s">
        <v>140</v>
      </c>
      <c r="BM180" s="141" t="s">
        <v>291</v>
      </c>
    </row>
    <row r="181" spans="2:65" s="1" customFormat="1" ht="10.199999999999999">
      <c r="B181" s="31"/>
      <c r="D181" s="143" t="s">
        <v>142</v>
      </c>
      <c r="F181" s="144" t="s">
        <v>292</v>
      </c>
      <c r="I181" s="145"/>
      <c r="L181" s="31"/>
      <c r="M181" s="146"/>
      <c r="T181" s="52"/>
      <c r="AT181" s="16" t="s">
        <v>142</v>
      </c>
      <c r="AU181" s="16" t="s">
        <v>79</v>
      </c>
    </row>
    <row r="182" spans="2:65" s="11" customFormat="1" ht="22.8" customHeight="1">
      <c r="B182" s="118"/>
      <c r="D182" s="119" t="s">
        <v>69</v>
      </c>
      <c r="E182" s="128" t="s">
        <v>293</v>
      </c>
      <c r="F182" s="128" t="s">
        <v>294</v>
      </c>
      <c r="I182" s="121"/>
      <c r="J182" s="129">
        <f>BK182</f>
        <v>0</v>
      </c>
      <c r="L182" s="118"/>
      <c r="M182" s="123"/>
      <c r="P182" s="124">
        <f>SUM(P183:P184)</f>
        <v>0</v>
      </c>
      <c r="R182" s="124">
        <f>SUM(R183:R184)</f>
        <v>0</v>
      </c>
      <c r="T182" s="125">
        <f>SUM(T183:T184)</f>
        <v>0</v>
      </c>
      <c r="AR182" s="119" t="s">
        <v>77</v>
      </c>
      <c r="AT182" s="126" t="s">
        <v>69</v>
      </c>
      <c r="AU182" s="126" t="s">
        <v>77</v>
      </c>
      <c r="AY182" s="119" t="s">
        <v>133</v>
      </c>
      <c r="BK182" s="127">
        <f>SUM(BK183:BK184)</f>
        <v>0</v>
      </c>
    </row>
    <row r="183" spans="2:65" s="1" customFormat="1" ht="21.75" customHeight="1">
      <c r="B183" s="31"/>
      <c r="C183" s="130" t="s">
        <v>295</v>
      </c>
      <c r="D183" s="130" t="s">
        <v>135</v>
      </c>
      <c r="E183" s="131" t="s">
        <v>296</v>
      </c>
      <c r="F183" s="132" t="s">
        <v>297</v>
      </c>
      <c r="G183" s="133" t="s">
        <v>186</v>
      </c>
      <c r="H183" s="134">
        <v>1</v>
      </c>
      <c r="I183" s="135"/>
      <c r="J183" s="136">
        <f>ROUND(I183*H183,2)</f>
        <v>0</v>
      </c>
      <c r="K183" s="132" t="s">
        <v>19</v>
      </c>
      <c r="L183" s="31"/>
      <c r="M183" s="137" t="s">
        <v>19</v>
      </c>
      <c r="N183" s="138" t="s">
        <v>41</v>
      </c>
      <c r="P183" s="139">
        <f>O183*H183</f>
        <v>0</v>
      </c>
      <c r="Q183" s="139">
        <v>0</v>
      </c>
      <c r="R183" s="139">
        <f>Q183*H183</f>
        <v>0</v>
      </c>
      <c r="S183" s="139">
        <v>0</v>
      </c>
      <c r="T183" s="140">
        <f>S183*H183</f>
        <v>0</v>
      </c>
      <c r="AR183" s="141" t="s">
        <v>140</v>
      </c>
      <c r="AT183" s="141" t="s">
        <v>135</v>
      </c>
      <c r="AU183" s="141" t="s">
        <v>79</v>
      </c>
      <c r="AY183" s="16" t="s">
        <v>133</v>
      </c>
      <c r="BE183" s="142">
        <f>IF(N183="základní",J183,0)</f>
        <v>0</v>
      </c>
      <c r="BF183" s="142">
        <f>IF(N183="snížená",J183,0)</f>
        <v>0</v>
      </c>
      <c r="BG183" s="142">
        <f>IF(N183="zákl. přenesená",J183,0)</f>
        <v>0</v>
      </c>
      <c r="BH183" s="142">
        <f>IF(N183="sníž. přenesená",J183,0)</f>
        <v>0</v>
      </c>
      <c r="BI183" s="142">
        <f>IF(N183="nulová",J183,0)</f>
        <v>0</v>
      </c>
      <c r="BJ183" s="16" t="s">
        <v>77</v>
      </c>
      <c r="BK183" s="142">
        <f>ROUND(I183*H183,2)</f>
        <v>0</v>
      </c>
      <c r="BL183" s="16" t="s">
        <v>140</v>
      </c>
      <c r="BM183" s="141" t="s">
        <v>298</v>
      </c>
    </row>
    <row r="184" spans="2:65" s="1" customFormat="1" ht="24.15" customHeight="1">
      <c r="B184" s="31"/>
      <c r="C184" s="130" t="s">
        <v>299</v>
      </c>
      <c r="D184" s="130" t="s">
        <v>135</v>
      </c>
      <c r="E184" s="131" t="s">
        <v>300</v>
      </c>
      <c r="F184" s="132" t="s">
        <v>301</v>
      </c>
      <c r="G184" s="133" t="s">
        <v>186</v>
      </c>
      <c r="H184" s="134">
        <v>1</v>
      </c>
      <c r="I184" s="135"/>
      <c r="J184" s="136">
        <f>ROUND(I184*H184,2)</f>
        <v>0</v>
      </c>
      <c r="K184" s="132" t="s">
        <v>19</v>
      </c>
      <c r="L184" s="31"/>
      <c r="M184" s="137" t="s">
        <v>19</v>
      </c>
      <c r="N184" s="138" t="s">
        <v>41</v>
      </c>
      <c r="P184" s="139">
        <f>O184*H184</f>
        <v>0</v>
      </c>
      <c r="Q184" s="139">
        <v>0</v>
      </c>
      <c r="R184" s="139">
        <f>Q184*H184</f>
        <v>0</v>
      </c>
      <c r="S184" s="139">
        <v>0</v>
      </c>
      <c r="T184" s="140">
        <f>S184*H184</f>
        <v>0</v>
      </c>
      <c r="AR184" s="141" t="s">
        <v>140</v>
      </c>
      <c r="AT184" s="141" t="s">
        <v>135</v>
      </c>
      <c r="AU184" s="141" t="s">
        <v>79</v>
      </c>
      <c r="AY184" s="16" t="s">
        <v>133</v>
      </c>
      <c r="BE184" s="142">
        <f>IF(N184="základní",J184,0)</f>
        <v>0</v>
      </c>
      <c r="BF184" s="142">
        <f>IF(N184="snížená",J184,0)</f>
        <v>0</v>
      </c>
      <c r="BG184" s="142">
        <f>IF(N184="zákl. přenesená",J184,0)</f>
        <v>0</v>
      </c>
      <c r="BH184" s="142">
        <f>IF(N184="sníž. přenesená",J184,0)</f>
        <v>0</v>
      </c>
      <c r="BI184" s="142">
        <f>IF(N184="nulová",J184,0)</f>
        <v>0</v>
      </c>
      <c r="BJ184" s="16" t="s">
        <v>77</v>
      </c>
      <c r="BK184" s="142">
        <f>ROUND(I184*H184,2)</f>
        <v>0</v>
      </c>
      <c r="BL184" s="16" t="s">
        <v>140</v>
      </c>
      <c r="BM184" s="141" t="s">
        <v>302</v>
      </c>
    </row>
    <row r="185" spans="2:65" s="11" customFormat="1" ht="25.95" customHeight="1">
      <c r="B185" s="118"/>
      <c r="D185" s="119" t="s">
        <v>69</v>
      </c>
      <c r="E185" s="120" t="s">
        <v>303</v>
      </c>
      <c r="F185" s="120" t="s">
        <v>304</v>
      </c>
      <c r="I185" s="121"/>
      <c r="J185" s="122">
        <f>BK185</f>
        <v>0</v>
      </c>
      <c r="L185" s="118"/>
      <c r="M185" s="123"/>
      <c r="P185" s="124">
        <f>P186</f>
        <v>0</v>
      </c>
      <c r="R185" s="124">
        <f>R186</f>
        <v>0</v>
      </c>
      <c r="T185" s="125">
        <f>T186</f>
        <v>0</v>
      </c>
      <c r="AR185" s="119" t="s">
        <v>140</v>
      </c>
      <c r="AT185" s="126" t="s">
        <v>69</v>
      </c>
      <c r="AU185" s="126" t="s">
        <v>70</v>
      </c>
      <c r="AY185" s="119" t="s">
        <v>133</v>
      </c>
      <c r="BK185" s="127">
        <f>BK186</f>
        <v>0</v>
      </c>
    </row>
    <row r="186" spans="2:65" s="1" customFormat="1" ht="16.5" customHeight="1">
      <c r="B186" s="31"/>
      <c r="C186" s="130" t="s">
        <v>305</v>
      </c>
      <c r="D186" s="130" t="s">
        <v>135</v>
      </c>
      <c r="E186" s="131" t="s">
        <v>306</v>
      </c>
      <c r="F186" s="132" t="s">
        <v>307</v>
      </c>
      <c r="G186" s="133" t="s">
        <v>186</v>
      </c>
      <c r="H186" s="134">
        <v>4</v>
      </c>
      <c r="I186" s="135"/>
      <c r="J186" s="136">
        <f>ROUND(I186*H186,2)</f>
        <v>0</v>
      </c>
      <c r="K186" s="132" t="s">
        <v>19</v>
      </c>
      <c r="L186" s="31"/>
      <c r="M186" s="172" t="s">
        <v>19</v>
      </c>
      <c r="N186" s="173" t="s">
        <v>41</v>
      </c>
      <c r="O186" s="174"/>
      <c r="P186" s="175">
        <f>O186*H186</f>
        <v>0</v>
      </c>
      <c r="Q186" s="175">
        <v>0</v>
      </c>
      <c r="R186" s="175">
        <f>Q186*H186</f>
        <v>0</v>
      </c>
      <c r="S186" s="175">
        <v>0</v>
      </c>
      <c r="T186" s="176">
        <f>S186*H186</f>
        <v>0</v>
      </c>
      <c r="AR186" s="141" t="s">
        <v>308</v>
      </c>
      <c r="AT186" s="141" t="s">
        <v>135</v>
      </c>
      <c r="AU186" s="141" t="s">
        <v>77</v>
      </c>
      <c r="AY186" s="16" t="s">
        <v>133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6" t="s">
        <v>77</v>
      </c>
      <c r="BK186" s="142">
        <f>ROUND(I186*H186,2)</f>
        <v>0</v>
      </c>
      <c r="BL186" s="16" t="s">
        <v>308</v>
      </c>
      <c r="BM186" s="141" t="s">
        <v>309</v>
      </c>
    </row>
    <row r="187" spans="2:65" s="1" customFormat="1" ht="6.9" customHeight="1"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31"/>
    </row>
  </sheetData>
  <sheetProtection algorithmName="SHA-512" hashValue="Eb6aEqXmpRsDux/sUjXRMwExPxmNMqBfbkH/JgnoPniLG2WNr87isE9pKJ1eCvEdmNiWfWo5yyfbLYLcoiDbhQ==" saltValue="1PVd/RiMv8Fhw7VF2RK5rGkt2b7PV7rf0Z9KLB5Q4S2CtN4YkwZpENOLi0a6qStjG7azqb38/1vfMXv1lw7e/w==" spinCount="100000" sheet="1" objects="1" scenarios="1" formatColumns="0" formatRows="0" autoFilter="0"/>
  <autoFilter ref="C93:K186" xr:uid="{00000000-0009-0000-0000-000001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8" r:id="rId1" xr:uid="{00000000-0004-0000-0100-000000000000}"/>
    <hyperlink ref="F102" r:id="rId2" xr:uid="{00000000-0004-0000-0100-000001000000}"/>
    <hyperlink ref="F106" r:id="rId3" xr:uid="{00000000-0004-0000-0100-000002000000}"/>
    <hyperlink ref="F111" r:id="rId4" xr:uid="{00000000-0004-0000-0100-000003000000}"/>
    <hyperlink ref="F115" r:id="rId5" xr:uid="{00000000-0004-0000-0100-000004000000}"/>
    <hyperlink ref="F119" r:id="rId6" xr:uid="{00000000-0004-0000-0100-000005000000}"/>
    <hyperlink ref="F123" r:id="rId7" xr:uid="{00000000-0004-0000-0100-000006000000}"/>
    <hyperlink ref="F128" r:id="rId8" xr:uid="{00000000-0004-0000-0100-000007000000}"/>
    <hyperlink ref="F131" r:id="rId9" xr:uid="{00000000-0004-0000-0100-000008000000}"/>
    <hyperlink ref="F136" r:id="rId10" xr:uid="{00000000-0004-0000-0100-000009000000}"/>
    <hyperlink ref="F140" r:id="rId11" xr:uid="{00000000-0004-0000-0100-00000A000000}"/>
    <hyperlink ref="F145" r:id="rId12" xr:uid="{00000000-0004-0000-0100-00000B000000}"/>
    <hyperlink ref="F147" r:id="rId13" xr:uid="{00000000-0004-0000-0100-00000C000000}"/>
    <hyperlink ref="F149" r:id="rId14" xr:uid="{00000000-0004-0000-0100-00000D000000}"/>
    <hyperlink ref="F154" r:id="rId15" xr:uid="{00000000-0004-0000-0100-00000E000000}"/>
    <hyperlink ref="F159" r:id="rId16" xr:uid="{00000000-0004-0000-0100-00000F000000}"/>
    <hyperlink ref="F163" r:id="rId17" xr:uid="{00000000-0004-0000-0100-000010000000}"/>
    <hyperlink ref="F167" r:id="rId18" xr:uid="{00000000-0004-0000-0100-000011000000}"/>
    <hyperlink ref="F171" r:id="rId19" xr:uid="{00000000-0004-0000-0100-000012000000}"/>
    <hyperlink ref="F176" r:id="rId20" xr:uid="{00000000-0004-0000-0100-000013000000}"/>
    <hyperlink ref="F181" r:id="rId21" xr:uid="{00000000-0004-0000-0100-00001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6" t="s">
        <v>87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100</v>
      </c>
      <c r="L4" s="19"/>
      <c r="M4" s="89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308" t="str">
        <f>'Rekapitulace stavby'!K6</f>
        <v>Oprava povrchu komunikace Chodovická – úsek od ul. Náchodská po ul. Běluňská</v>
      </c>
      <c r="F7" s="309"/>
      <c r="G7" s="309"/>
      <c r="H7" s="309"/>
      <c r="L7" s="19"/>
    </row>
    <row r="8" spans="2:46" ht="12" customHeight="1">
      <c r="B8" s="19"/>
      <c r="D8" s="26" t="s">
        <v>101</v>
      </c>
      <c r="L8" s="19"/>
    </row>
    <row r="9" spans="2:46" s="1" customFormat="1" ht="16.5" customHeight="1">
      <c r="B9" s="31"/>
      <c r="E9" s="308" t="s">
        <v>102</v>
      </c>
      <c r="F9" s="310"/>
      <c r="G9" s="310"/>
      <c r="H9" s="310"/>
      <c r="L9" s="31"/>
    </row>
    <row r="10" spans="2:46" s="1" customFormat="1" ht="12" customHeight="1">
      <c r="B10" s="31"/>
      <c r="D10" s="26" t="s">
        <v>103</v>
      </c>
      <c r="L10" s="31"/>
    </row>
    <row r="11" spans="2:46" s="1" customFormat="1" ht="16.5" customHeight="1">
      <c r="B11" s="31"/>
      <c r="E11" s="267" t="s">
        <v>310</v>
      </c>
      <c r="F11" s="310"/>
      <c r="G11" s="310"/>
      <c r="H11" s="310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19</v>
      </c>
      <c r="I13" s="26" t="s">
        <v>20</v>
      </c>
      <c r="J13" s="24" t="s">
        <v>19</v>
      </c>
      <c r="L13" s="31"/>
    </row>
    <row r="14" spans="2:46" s="1" customFormat="1" ht="12" customHeight="1">
      <c r="B14" s="31"/>
      <c r="D14" s="26" t="s">
        <v>21</v>
      </c>
      <c r="F14" s="24" t="s">
        <v>22</v>
      </c>
      <c r="I14" s="26" t="s">
        <v>23</v>
      </c>
      <c r="J14" s="48" t="str">
        <f>'Rekapitulace stavby'!AN8</f>
        <v>29. 3. 2026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25</v>
      </c>
      <c r="I16" s="26" t="s">
        <v>26</v>
      </c>
      <c r="J16" s="24" t="str">
        <f>IF('Rekapitulace stavby'!AN10="","",'Rekapitulace stavby'!AN10)</f>
        <v/>
      </c>
      <c r="L16" s="31"/>
    </row>
    <row r="17" spans="2:12" s="1" customFormat="1" ht="18" customHeight="1">
      <c r="B17" s="31"/>
      <c r="E17" s="24" t="str">
        <f>IF('Rekapitulace stavby'!E11="","",'Rekapitulace stavby'!E11)</f>
        <v xml:space="preserve"> </v>
      </c>
      <c r="I17" s="26" t="s">
        <v>28</v>
      </c>
      <c r="J17" s="24" t="str">
        <f>IF('Rekapitulace stavby'!AN11="","",'Rekapitulace stavby'!AN11)</f>
        <v/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29</v>
      </c>
      <c r="I19" s="26" t="s">
        <v>26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311" t="str">
        <f>'Rekapitulace stavby'!E14</f>
        <v>Vyplň údaj</v>
      </c>
      <c r="F20" s="292"/>
      <c r="G20" s="292"/>
      <c r="H20" s="292"/>
      <c r="I20" s="26" t="s">
        <v>28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31</v>
      </c>
      <c r="I22" s="26" t="s">
        <v>26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28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26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28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16.5" customHeight="1">
      <c r="B29" s="90"/>
      <c r="E29" s="297" t="s">
        <v>19</v>
      </c>
      <c r="F29" s="297"/>
      <c r="G29" s="297"/>
      <c r="H29" s="297"/>
      <c r="L29" s="90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25.35" customHeight="1">
      <c r="B32" s="31"/>
      <c r="D32" s="91" t="s">
        <v>36</v>
      </c>
      <c r="J32" s="62">
        <f>ROUND(J94, 2)</f>
        <v>0</v>
      </c>
      <c r="L32" s="31"/>
    </row>
    <row r="33" spans="2:12" s="1" customFormat="1" ht="6.9" customHeight="1">
      <c r="B33" s="31"/>
      <c r="D33" s="49"/>
      <c r="E33" s="49"/>
      <c r="F33" s="49"/>
      <c r="G33" s="49"/>
      <c r="H33" s="49"/>
      <c r="I33" s="49"/>
      <c r="J33" s="49"/>
      <c r="K33" s="49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1" t="s">
        <v>40</v>
      </c>
      <c r="E35" s="26" t="s">
        <v>41</v>
      </c>
      <c r="F35" s="82">
        <f>ROUND((SUM(BE94:BE194)),  2)</f>
        <v>0</v>
      </c>
      <c r="I35" s="92">
        <v>0.21</v>
      </c>
      <c r="J35" s="82">
        <f>ROUND(((SUM(BE94:BE194))*I35),  2)</f>
        <v>0</v>
      </c>
      <c r="L35" s="31"/>
    </row>
    <row r="36" spans="2:12" s="1" customFormat="1" ht="14.4" customHeight="1">
      <c r="B36" s="31"/>
      <c r="E36" s="26" t="s">
        <v>42</v>
      </c>
      <c r="F36" s="82">
        <f>ROUND((SUM(BF94:BF194)),  2)</f>
        <v>0</v>
      </c>
      <c r="I36" s="92">
        <v>0.12</v>
      </c>
      <c r="J36" s="82">
        <f>ROUND(((SUM(BF94:BF194))*I36),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2">
        <f>ROUND((SUM(BG94:BG194)),  2)</f>
        <v>0</v>
      </c>
      <c r="I37" s="92">
        <v>0.21</v>
      </c>
      <c r="J37" s="82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2">
        <f>ROUND((SUM(BH94:BH194)),  2)</f>
        <v>0</v>
      </c>
      <c r="I38" s="92">
        <v>0.12</v>
      </c>
      <c r="J38" s="82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2">
        <f>ROUND((SUM(BI94:BI194)),  2)</f>
        <v>0</v>
      </c>
      <c r="I39" s="92">
        <v>0</v>
      </c>
      <c r="J39" s="82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3"/>
      <c r="D41" s="94" t="s">
        <v>46</v>
      </c>
      <c r="E41" s="53"/>
      <c r="F41" s="53"/>
      <c r="G41" s="95" t="s">
        <v>47</v>
      </c>
      <c r="H41" s="96" t="s">
        <v>48</v>
      </c>
      <c r="I41" s="53"/>
      <c r="J41" s="97">
        <f>SUM(J32:J39)</f>
        <v>0</v>
      </c>
      <c r="K41" s="98"/>
      <c r="L41" s="31"/>
    </row>
    <row r="42" spans="2:12" s="1" customFormat="1" ht="14.4" customHeight="1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31"/>
    </row>
    <row r="46" spans="2:12" s="1" customFormat="1" ht="6.9" customHeight="1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31"/>
    </row>
    <row r="47" spans="2:12" s="1" customFormat="1" ht="24.9" customHeight="1">
      <c r="B47" s="31"/>
      <c r="C47" s="20" t="s">
        <v>105</v>
      </c>
      <c r="L47" s="31"/>
    </row>
    <row r="48" spans="2:12" s="1" customFormat="1" ht="6.9" customHeight="1">
      <c r="B48" s="31"/>
      <c r="L48" s="31"/>
    </row>
    <row r="49" spans="2:47" s="1" customFormat="1" ht="12" customHeight="1">
      <c r="B49" s="31"/>
      <c r="C49" s="26" t="s">
        <v>16</v>
      </c>
      <c r="L49" s="31"/>
    </row>
    <row r="50" spans="2:47" s="1" customFormat="1" ht="16.5" customHeight="1">
      <c r="B50" s="31"/>
      <c r="E50" s="308" t="str">
        <f>E7</f>
        <v>Oprava povrchu komunikace Chodovická – úsek od ul. Náchodská po ul. Běluňská</v>
      </c>
      <c r="F50" s="309"/>
      <c r="G50" s="309"/>
      <c r="H50" s="309"/>
      <c r="L50" s="31"/>
    </row>
    <row r="51" spans="2:47" ht="12" customHeight="1">
      <c r="B51" s="19"/>
      <c r="C51" s="26" t="s">
        <v>101</v>
      </c>
      <c r="L51" s="19"/>
    </row>
    <row r="52" spans="2:47" s="1" customFormat="1" ht="16.5" customHeight="1">
      <c r="B52" s="31"/>
      <c r="E52" s="308" t="s">
        <v>102</v>
      </c>
      <c r="F52" s="310"/>
      <c r="G52" s="310"/>
      <c r="H52" s="310"/>
      <c r="L52" s="31"/>
    </row>
    <row r="53" spans="2:47" s="1" customFormat="1" ht="12" customHeight="1">
      <c r="B53" s="31"/>
      <c r="C53" s="26" t="s">
        <v>103</v>
      </c>
      <c r="L53" s="31"/>
    </row>
    <row r="54" spans="2:47" s="1" customFormat="1" ht="16.5" customHeight="1">
      <c r="B54" s="31"/>
      <c r="E54" s="267" t="str">
        <f>E11</f>
        <v xml:space="preserve">SO 100.2 - Úsek 2 - Mezilesí - Třebešovská </v>
      </c>
      <c r="F54" s="310"/>
      <c r="G54" s="310"/>
      <c r="H54" s="310"/>
      <c r="L54" s="31"/>
    </row>
    <row r="55" spans="2:47" s="1" customFormat="1" ht="6.9" customHeight="1">
      <c r="B55" s="31"/>
      <c r="L55" s="31"/>
    </row>
    <row r="56" spans="2:47" s="1" customFormat="1" ht="12" customHeight="1">
      <c r="B56" s="31"/>
      <c r="C56" s="26" t="s">
        <v>21</v>
      </c>
      <c r="F56" s="24" t="str">
        <f>F14</f>
        <v>MČ Praha 20 - Horní Počernice</v>
      </c>
      <c r="I56" s="26" t="s">
        <v>23</v>
      </c>
      <c r="J56" s="48" t="str">
        <f>IF(J14="","",J14)</f>
        <v>29. 3. 2026</v>
      </c>
      <c r="L56" s="31"/>
    </row>
    <row r="57" spans="2:47" s="1" customFormat="1" ht="6.9" customHeight="1">
      <c r="B57" s="31"/>
      <c r="L57" s="31"/>
    </row>
    <row r="58" spans="2:47" s="1" customFormat="1" ht="15.15" customHeight="1">
      <c r="B58" s="31"/>
      <c r="C58" s="26" t="s">
        <v>25</v>
      </c>
      <c r="F58" s="24" t="str">
        <f>E17</f>
        <v xml:space="preserve"> </v>
      </c>
      <c r="I58" s="26" t="s">
        <v>31</v>
      </c>
      <c r="J58" s="29" t="str">
        <f>E23</f>
        <v xml:space="preserve"> </v>
      </c>
      <c r="L58" s="31"/>
    </row>
    <row r="59" spans="2:47" s="1" customFormat="1" ht="15.15" customHeight="1">
      <c r="B59" s="31"/>
      <c r="C59" s="26" t="s">
        <v>29</v>
      </c>
      <c r="F59" s="24" t="str">
        <f>IF(E20="","",E20)</f>
        <v>Vyplň údaj</v>
      </c>
      <c r="I59" s="26" t="s">
        <v>33</v>
      </c>
      <c r="J59" s="29" t="str">
        <f>E26</f>
        <v xml:space="preserve"> </v>
      </c>
      <c r="L59" s="31"/>
    </row>
    <row r="60" spans="2:47" s="1" customFormat="1" ht="10.35" customHeight="1">
      <c r="B60" s="31"/>
      <c r="L60" s="31"/>
    </row>
    <row r="61" spans="2:47" s="1" customFormat="1" ht="29.25" customHeight="1">
      <c r="B61" s="31"/>
      <c r="C61" s="99" t="s">
        <v>106</v>
      </c>
      <c r="D61" s="93"/>
      <c r="E61" s="93"/>
      <c r="F61" s="93"/>
      <c r="G61" s="93"/>
      <c r="H61" s="93"/>
      <c r="I61" s="93"/>
      <c r="J61" s="100" t="s">
        <v>107</v>
      </c>
      <c r="K61" s="93"/>
      <c r="L61" s="31"/>
    </row>
    <row r="62" spans="2:47" s="1" customFormat="1" ht="10.35" customHeight="1">
      <c r="B62" s="31"/>
      <c r="L62" s="31"/>
    </row>
    <row r="63" spans="2:47" s="1" customFormat="1" ht="22.8" customHeight="1">
      <c r="B63" s="31"/>
      <c r="C63" s="101" t="s">
        <v>68</v>
      </c>
      <c r="J63" s="62">
        <f>J94</f>
        <v>0</v>
      </c>
      <c r="L63" s="31"/>
      <c r="AU63" s="16" t="s">
        <v>108</v>
      </c>
    </row>
    <row r="64" spans="2:47" s="8" customFormat="1" ht="24.9" customHeight="1">
      <c r="B64" s="102"/>
      <c r="D64" s="103" t="s">
        <v>109</v>
      </c>
      <c r="E64" s="104"/>
      <c r="F64" s="104"/>
      <c r="G64" s="104"/>
      <c r="H64" s="104"/>
      <c r="I64" s="104"/>
      <c r="J64" s="105">
        <f>J95</f>
        <v>0</v>
      </c>
      <c r="L64" s="102"/>
    </row>
    <row r="65" spans="2:12" s="9" customFormat="1" ht="19.95" customHeight="1">
      <c r="B65" s="106"/>
      <c r="D65" s="107" t="s">
        <v>110</v>
      </c>
      <c r="E65" s="108"/>
      <c r="F65" s="108"/>
      <c r="G65" s="108"/>
      <c r="H65" s="108"/>
      <c r="I65" s="108"/>
      <c r="J65" s="109">
        <f>J96</f>
        <v>0</v>
      </c>
      <c r="L65" s="106"/>
    </row>
    <row r="66" spans="2:12" s="9" customFormat="1" ht="19.95" customHeight="1">
      <c r="B66" s="106"/>
      <c r="D66" s="107" t="s">
        <v>111</v>
      </c>
      <c r="E66" s="108"/>
      <c r="F66" s="108"/>
      <c r="G66" s="108"/>
      <c r="H66" s="108"/>
      <c r="I66" s="108"/>
      <c r="J66" s="109">
        <f>J109</f>
        <v>0</v>
      </c>
      <c r="L66" s="106"/>
    </row>
    <row r="67" spans="2:12" s="9" customFormat="1" ht="19.95" customHeight="1">
      <c r="B67" s="106"/>
      <c r="D67" s="107" t="s">
        <v>112</v>
      </c>
      <c r="E67" s="108"/>
      <c r="F67" s="108"/>
      <c r="G67" s="108"/>
      <c r="H67" s="108"/>
      <c r="I67" s="108"/>
      <c r="J67" s="109">
        <f>J126</f>
        <v>0</v>
      </c>
      <c r="L67" s="106"/>
    </row>
    <row r="68" spans="2:12" s="9" customFormat="1" ht="19.95" customHeight="1">
      <c r="B68" s="106"/>
      <c r="D68" s="107" t="s">
        <v>113</v>
      </c>
      <c r="E68" s="108"/>
      <c r="F68" s="108"/>
      <c r="G68" s="108"/>
      <c r="H68" s="108"/>
      <c r="I68" s="108"/>
      <c r="J68" s="109">
        <f>J138</f>
        <v>0</v>
      </c>
      <c r="L68" s="106"/>
    </row>
    <row r="69" spans="2:12" s="9" customFormat="1" ht="19.95" customHeight="1">
      <c r="B69" s="106"/>
      <c r="D69" s="107" t="s">
        <v>114</v>
      </c>
      <c r="E69" s="108"/>
      <c r="F69" s="108"/>
      <c r="G69" s="108"/>
      <c r="H69" s="108"/>
      <c r="I69" s="108"/>
      <c r="J69" s="109">
        <f>J160</f>
        <v>0</v>
      </c>
      <c r="L69" s="106"/>
    </row>
    <row r="70" spans="2:12" s="9" customFormat="1" ht="19.95" customHeight="1">
      <c r="B70" s="106"/>
      <c r="D70" s="107" t="s">
        <v>115</v>
      </c>
      <c r="E70" s="108"/>
      <c r="F70" s="108"/>
      <c r="G70" s="108"/>
      <c r="H70" s="108"/>
      <c r="I70" s="108"/>
      <c r="J70" s="109">
        <f>J187</f>
        <v>0</v>
      </c>
      <c r="L70" s="106"/>
    </row>
    <row r="71" spans="2:12" s="9" customFormat="1" ht="19.95" customHeight="1">
      <c r="B71" s="106"/>
      <c r="D71" s="107" t="s">
        <v>116</v>
      </c>
      <c r="E71" s="108"/>
      <c r="F71" s="108"/>
      <c r="G71" s="108"/>
      <c r="H71" s="108"/>
      <c r="I71" s="108"/>
      <c r="J71" s="109">
        <f>J190</f>
        <v>0</v>
      </c>
      <c r="L71" s="106"/>
    </row>
    <row r="72" spans="2:12" s="8" customFormat="1" ht="24.9" customHeight="1">
      <c r="B72" s="102"/>
      <c r="D72" s="103" t="s">
        <v>117</v>
      </c>
      <c r="E72" s="104"/>
      <c r="F72" s="104"/>
      <c r="G72" s="104"/>
      <c r="H72" s="104"/>
      <c r="I72" s="104"/>
      <c r="J72" s="105">
        <f>J193</f>
        <v>0</v>
      </c>
      <c r="L72" s="102"/>
    </row>
    <row r="73" spans="2:12" s="1" customFormat="1" ht="21.75" customHeight="1">
      <c r="B73" s="31"/>
      <c r="L73" s="31"/>
    </row>
    <row r="74" spans="2:12" s="1" customFormat="1" ht="6.9" customHeight="1"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31"/>
    </row>
    <row r="78" spans="2:12" s="1" customFormat="1" ht="6.9" customHeight="1"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31"/>
    </row>
    <row r="79" spans="2:12" s="1" customFormat="1" ht="24.9" customHeight="1">
      <c r="B79" s="31"/>
      <c r="C79" s="20" t="s">
        <v>118</v>
      </c>
      <c r="L79" s="31"/>
    </row>
    <row r="80" spans="2:12" s="1" customFormat="1" ht="6.9" customHeight="1">
      <c r="B80" s="31"/>
      <c r="L80" s="31"/>
    </row>
    <row r="81" spans="2:63" s="1" customFormat="1" ht="12" customHeight="1">
      <c r="B81" s="31"/>
      <c r="C81" s="26" t="s">
        <v>16</v>
      </c>
      <c r="L81" s="31"/>
    </row>
    <row r="82" spans="2:63" s="1" customFormat="1" ht="16.5" customHeight="1">
      <c r="B82" s="31"/>
      <c r="E82" s="308" t="str">
        <f>E7</f>
        <v>Oprava povrchu komunikace Chodovická – úsek od ul. Náchodská po ul. Běluňská</v>
      </c>
      <c r="F82" s="309"/>
      <c r="G82" s="309"/>
      <c r="H82" s="309"/>
      <c r="L82" s="31"/>
    </row>
    <row r="83" spans="2:63" ht="12" customHeight="1">
      <c r="B83" s="19"/>
      <c r="C83" s="26" t="s">
        <v>101</v>
      </c>
      <c r="L83" s="19"/>
    </row>
    <row r="84" spans="2:63" s="1" customFormat="1" ht="16.5" customHeight="1">
      <c r="B84" s="31"/>
      <c r="E84" s="308" t="s">
        <v>102</v>
      </c>
      <c r="F84" s="310"/>
      <c r="G84" s="310"/>
      <c r="H84" s="310"/>
      <c r="L84" s="31"/>
    </row>
    <row r="85" spans="2:63" s="1" customFormat="1" ht="12" customHeight="1">
      <c r="B85" s="31"/>
      <c r="C85" s="26" t="s">
        <v>103</v>
      </c>
      <c r="L85" s="31"/>
    </row>
    <row r="86" spans="2:63" s="1" customFormat="1" ht="16.5" customHeight="1">
      <c r="B86" s="31"/>
      <c r="E86" s="267" t="str">
        <f>E11</f>
        <v xml:space="preserve">SO 100.2 - Úsek 2 - Mezilesí - Třebešovská </v>
      </c>
      <c r="F86" s="310"/>
      <c r="G86" s="310"/>
      <c r="H86" s="310"/>
      <c r="L86" s="31"/>
    </row>
    <row r="87" spans="2:63" s="1" customFormat="1" ht="6.9" customHeight="1">
      <c r="B87" s="31"/>
      <c r="L87" s="31"/>
    </row>
    <row r="88" spans="2:63" s="1" customFormat="1" ht="12" customHeight="1">
      <c r="B88" s="31"/>
      <c r="C88" s="26" t="s">
        <v>21</v>
      </c>
      <c r="F88" s="24" t="str">
        <f>F14</f>
        <v>MČ Praha 20 - Horní Počernice</v>
      </c>
      <c r="I88" s="26" t="s">
        <v>23</v>
      </c>
      <c r="J88" s="48" t="str">
        <f>IF(J14="","",J14)</f>
        <v>29. 3. 2026</v>
      </c>
      <c r="L88" s="31"/>
    </row>
    <row r="89" spans="2:63" s="1" customFormat="1" ht="6.9" customHeight="1">
      <c r="B89" s="31"/>
      <c r="L89" s="31"/>
    </row>
    <row r="90" spans="2:63" s="1" customFormat="1" ht="15.15" customHeight="1">
      <c r="B90" s="31"/>
      <c r="C90" s="26" t="s">
        <v>25</v>
      </c>
      <c r="F90" s="24" t="str">
        <f>E17</f>
        <v xml:space="preserve"> </v>
      </c>
      <c r="I90" s="26" t="s">
        <v>31</v>
      </c>
      <c r="J90" s="29" t="str">
        <f>E23</f>
        <v xml:space="preserve"> </v>
      </c>
      <c r="L90" s="31"/>
    </row>
    <row r="91" spans="2:63" s="1" customFormat="1" ht="15.15" customHeight="1">
      <c r="B91" s="31"/>
      <c r="C91" s="26" t="s">
        <v>29</v>
      </c>
      <c r="F91" s="24" t="str">
        <f>IF(E20="","",E20)</f>
        <v>Vyplň údaj</v>
      </c>
      <c r="I91" s="26" t="s">
        <v>33</v>
      </c>
      <c r="J91" s="29" t="str">
        <f>E26</f>
        <v xml:space="preserve"> </v>
      </c>
      <c r="L91" s="31"/>
    </row>
    <row r="92" spans="2:63" s="1" customFormat="1" ht="10.35" customHeight="1">
      <c r="B92" s="31"/>
      <c r="L92" s="31"/>
    </row>
    <row r="93" spans="2:63" s="10" customFormat="1" ht="29.25" customHeight="1">
      <c r="B93" s="110"/>
      <c r="C93" s="111" t="s">
        <v>119</v>
      </c>
      <c r="D93" s="112" t="s">
        <v>55</v>
      </c>
      <c r="E93" s="112" t="s">
        <v>51</v>
      </c>
      <c r="F93" s="112" t="s">
        <v>52</v>
      </c>
      <c r="G93" s="112" t="s">
        <v>120</v>
      </c>
      <c r="H93" s="112" t="s">
        <v>121</v>
      </c>
      <c r="I93" s="112" t="s">
        <v>122</v>
      </c>
      <c r="J93" s="112" t="s">
        <v>107</v>
      </c>
      <c r="K93" s="113" t="s">
        <v>123</v>
      </c>
      <c r="L93" s="110"/>
      <c r="M93" s="55" t="s">
        <v>19</v>
      </c>
      <c r="N93" s="56" t="s">
        <v>40</v>
      </c>
      <c r="O93" s="56" t="s">
        <v>124</v>
      </c>
      <c r="P93" s="56" t="s">
        <v>125</v>
      </c>
      <c r="Q93" s="56" t="s">
        <v>126</v>
      </c>
      <c r="R93" s="56" t="s">
        <v>127</v>
      </c>
      <c r="S93" s="56" t="s">
        <v>128</v>
      </c>
      <c r="T93" s="57" t="s">
        <v>129</v>
      </c>
    </row>
    <row r="94" spans="2:63" s="1" customFormat="1" ht="22.8" customHeight="1">
      <c r="B94" s="31"/>
      <c r="C94" s="60" t="s">
        <v>130</v>
      </c>
      <c r="J94" s="114">
        <f>BK94</f>
        <v>0</v>
      </c>
      <c r="L94" s="31"/>
      <c r="M94" s="58"/>
      <c r="N94" s="49"/>
      <c r="O94" s="49"/>
      <c r="P94" s="115">
        <f>P95+P193</f>
        <v>0</v>
      </c>
      <c r="Q94" s="49"/>
      <c r="R94" s="115">
        <f>R95+R193</f>
        <v>13.780047199999998</v>
      </c>
      <c r="S94" s="49"/>
      <c r="T94" s="116">
        <f>T95+T193</f>
        <v>167.07730000000001</v>
      </c>
      <c r="AT94" s="16" t="s">
        <v>69</v>
      </c>
      <c r="AU94" s="16" t="s">
        <v>108</v>
      </c>
      <c r="BK94" s="117">
        <f>BK95+BK193</f>
        <v>0</v>
      </c>
    </row>
    <row r="95" spans="2:63" s="11" customFormat="1" ht="25.95" customHeight="1">
      <c r="B95" s="118"/>
      <c r="D95" s="119" t="s">
        <v>69</v>
      </c>
      <c r="E95" s="120" t="s">
        <v>131</v>
      </c>
      <c r="F95" s="120" t="s">
        <v>132</v>
      </c>
      <c r="I95" s="121"/>
      <c r="J95" s="122">
        <f>BK95</f>
        <v>0</v>
      </c>
      <c r="L95" s="118"/>
      <c r="M95" s="123"/>
      <c r="P95" s="124">
        <f>P96+P109+P126+P138+P160+P187+P190</f>
        <v>0</v>
      </c>
      <c r="R95" s="124">
        <f>R96+R109+R126+R138+R160+R187+R190</f>
        <v>13.780047199999998</v>
      </c>
      <c r="T95" s="125">
        <f>T96+T109+T126+T138+T160+T187+T190</f>
        <v>167.07730000000001</v>
      </c>
      <c r="AR95" s="119" t="s">
        <v>77</v>
      </c>
      <c r="AT95" s="126" t="s">
        <v>69</v>
      </c>
      <c r="AU95" s="126" t="s">
        <v>70</v>
      </c>
      <c r="AY95" s="119" t="s">
        <v>133</v>
      </c>
      <c r="BK95" s="127">
        <f>BK96+BK109+BK126+BK138+BK160+BK187+BK190</f>
        <v>0</v>
      </c>
    </row>
    <row r="96" spans="2:63" s="11" customFormat="1" ht="22.8" customHeight="1">
      <c r="B96" s="118"/>
      <c r="D96" s="119" t="s">
        <v>69</v>
      </c>
      <c r="E96" s="128" t="s">
        <v>77</v>
      </c>
      <c r="F96" s="128" t="s">
        <v>134</v>
      </c>
      <c r="I96" s="121"/>
      <c r="J96" s="129">
        <f>BK96</f>
        <v>0</v>
      </c>
      <c r="L96" s="118"/>
      <c r="M96" s="123"/>
      <c r="P96" s="124">
        <f>SUM(P97:P108)</f>
        <v>0</v>
      </c>
      <c r="R96" s="124">
        <f>SUM(R97:R108)</f>
        <v>0</v>
      </c>
      <c r="T96" s="125">
        <f>SUM(T97:T108)</f>
        <v>156.8073</v>
      </c>
      <c r="AR96" s="119" t="s">
        <v>77</v>
      </c>
      <c r="AT96" s="126" t="s">
        <v>69</v>
      </c>
      <c r="AU96" s="126" t="s">
        <v>77</v>
      </c>
      <c r="AY96" s="119" t="s">
        <v>133</v>
      </c>
      <c r="BK96" s="127">
        <f>SUM(BK97:BK108)</f>
        <v>0</v>
      </c>
    </row>
    <row r="97" spans="2:65" s="1" customFormat="1" ht="37.799999999999997" customHeight="1">
      <c r="B97" s="31"/>
      <c r="C97" s="130" t="s">
        <v>77</v>
      </c>
      <c r="D97" s="130" t="s">
        <v>135</v>
      </c>
      <c r="E97" s="131" t="s">
        <v>136</v>
      </c>
      <c r="F97" s="132" t="s">
        <v>137</v>
      </c>
      <c r="G97" s="133" t="s">
        <v>138</v>
      </c>
      <c r="H97" s="134">
        <v>116.73</v>
      </c>
      <c r="I97" s="135"/>
      <c r="J97" s="136">
        <f>ROUND(I97*H97,2)</f>
        <v>0</v>
      </c>
      <c r="K97" s="132" t="s">
        <v>139</v>
      </c>
      <c r="L97" s="31"/>
      <c r="M97" s="137" t="s">
        <v>19</v>
      </c>
      <c r="N97" s="138" t="s">
        <v>41</v>
      </c>
      <c r="P97" s="139">
        <f>O97*H97</f>
        <v>0</v>
      </c>
      <c r="Q97" s="139">
        <v>0</v>
      </c>
      <c r="R97" s="139">
        <f>Q97*H97</f>
        <v>0</v>
      </c>
      <c r="S97" s="139">
        <v>0.28999999999999998</v>
      </c>
      <c r="T97" s="140">
        <f>S97*H97</f>
        <v>33.851700000000001</v>
      </c>
      <c r="AR97" s="141" t="s">
        <v>140</v>
      </c>
      <c r="AT97" s="141" t="s">
        <v>135</v>
      </c>
      <c r="AU97" s="141" t="s">
        <v>79</v>
      </c>
      <c r="AY97" s="16" t="s">
        <v>133</v>
      </c>
      <c r="BE97" s="142">
        <f>IF(N97="základní",J97,0)</f>
        <v>0</v>
      </c>
      <c r="BF97" s="142">
        <f>IF(N97="snížená",J97,0)</f>
        <v>0</v>
      </c>
      <c r="BG97" s="142">
        <f>IF(N97="zákl. přenesená",J97,0)</f>
        <v>0</v>
      </c>
      <c r="BH97" s="142">
        <f>IF(N97="sníž. přenesená",J97,0)</f>
        <v>0</v>
      </c>
      <c r="BI97" s="142">
        <f>IF(N97="nulová",J97,0)</f>
        <v>0</v>
      </c>
      <c r="BJ97" s="16" t="s">
        <v>77</v>
      </c>
      <c r="BK97" s="142">
        <f>ROUND(I97*H97,2)</f>
        <v>0</v>
      </c>
      <c r="BL97" s="16" t="s">
        <v>140</v>
      </c>
      <c r="BM97" s="141" t="s">
        <v>311</v>
      </c>
    </row>
    <row r="98" spans="2:65" s="1" customFormat="1" ht="10.199999999999999">
      <c r="B98" s="31"/>
      <c r="D98" s="143" t="s">
        <v>142</v>
      </c>
      <c r="F98" s="144" t="s">
        <v>143</v>
      </c>
      <c r="I98" s="145"/>
      <c r="L98" s="31"/>
      <c r="M98" s="146"/>
      <c r="T98" s="52"/>
      <c r="AT98" s="16" t="s">
        <v>142</v>
      </c>
      <c r="AU98" s="16" t="s">
        <v>79</v>
      </c>
    </row>
    <row r="99" spans="2:65" s="12" customFormat="1" ht="10.199999999999999">
      <c r="B99" s="147"/>
      <c r="D99" s="148" t="s">
        <v>144</v>
      </c>
      <c r="E99" s="149" t="s">
        <v>19</v>
      </c>
      <c r="F99" s="150" t="s">
        <v>312</v>
      </c>
      <c r="H99" s="151">
        <v>116.73</v>
      </c>
      <c r="I99" s="152"/>
      <c r="L99" s="147"/>
      <c r="M99" s="153"/>
      <c r="T99" s="154"/>
      <c r="AT99" s="149" t="s">
        <v>144</v>
      </c>
      <c r="AU99" s="149" t="s">
        <v>79</v>
      </c>
      <c r="AV99" s="12" t="s">
        <v>79</v>
      </c>
      <c r="AW99" s="12" t="s">
        <v>32</v>
      </c>
      <c r="AX99" s="12" t="s">
        <v>70</v>
      </c>
      <c r="AY99" s="149" t="s">
        <v>133</v>
      </c>
    </row>
    <row r="100" spans="2:65" s="13" customFormat="1" ht="10.199999999999999">
      <c r="B100" s="155"/>
      <c r="D100" s="148" t="s">
        <v>144</v>
      </c>
      <c r="E100" s="156" t="s">
        <v>19</v>
      </c>
      <c r="F100" s="157" t="s">
        <v>146</v>
      </c>
      <c r="H100" s="158">
        <v>116.73</v>
      </c>
      <c r="I100" s="159"/>
      <c r="L100" s="155"/>
      <c r="M100" s="160"/>
      <c r="T100" s="161"/>
      <c r="AT100" s="156" t="s">
        <v>144</v>
      </c>
      <c r="AU100" s="156" t="s">
        <v>79</v>
      </c>
      <c r="AV100" s="13" t="s">
        <v>140</v>
      </c>
      <c r="AW100" s="13" t="s">
        <v>32</v>
      </c>
      <c r="AX100" s="13" t="s">
        <v>77</v>
      </c>
      <c r="AY100" s="156" t="s">
        <v>133</v>
      </c>
    </row>
    <row r="101" spans="2:65" s="1" customFormat="1" ht="33" customHeight="1">
      <c r="B101" s="31"/>
      <c r="C101" s="130" t="s">
        <v>79</v>
      </c>
      <c r="D101" s="130" t="s">
        <v>135</v>
      </c>
      <c r="E101" s="131" t="s">
        <v>147</v>
      </c>
      <c r="F101" s="132" t="s">
        <v>148</v>
      </c>
      <c r="G101" s="133" t="s">
        <v>138</v>
      </c>
      <c r="H101" s="134">
        <v>389.1</v>
      </c>
      <c r="I101" s="135"/>
      <c r="J101" s="136">
        <f>ROUND(I101*H101,2)</f>
        <v>0</v>
      </c>
      <c r="K101" s="132" t="s">
        <v>139</v>
      </c>
      <c r="L101" s="31"/>
      <c r="M101" s="137" t="s">
        <v>19</v>
      </c>
      <c r="N101" s="138" t="s">
        <v>41</v>
      </c>
      <c r="P101" s="139">
        <f>O101*H101</f>
        <v>0</v>
      </c>
      <c r="Q101" s="139">
        <v>0</v>
      </c>
      <c r="R101" s="139">
        <f>Q101*H101</f>
        <v>0</v>
      </c>
      <c r="S101" s="139">
        <v>0.316</v>
      </c>
      <c r="T101" s="140">
        <f>S101*H101</f>
        <v>122.9556</v>
      </c>
      <c r="AR101" s="141" t="s">
        <v>140</v>
      </c>
      <c r="AT101" s="141" t="s">
        <v>135</v>
      </c>
      <c r="AU101" s="141" t="s">
        <v>79</v>
      </c>
      <c r="AY101" s="16" t="s">
        <v>133</v>
      </c>
      <c r="BE101" s="142">
        <f>IF(N101="základní",J101,0)</f>
        <v>0</v>
      </c>
      <c r="BF101" s="142">
        <f>IF(N101="snížená",J101,0)</f>
        <v>0</v>
      </c>
      <c r="BG101" s="142">
        <f>IF(N101="zákl. přenesená",J101,0)</f>
        <v>0</v>
      </c>
      <c r="BH101" s="142">
        <f>IF(N101="sníž. přenesená",J101,0)</f>
        <v>0</v>
      </c>
      <c r="BI101" s="142">
        <f>IF(N101="nulová",J101,0)</f>
        <v>0</v>
      </c>
      <c r="BJ101" s="16" t="s">
        <v>77</v>
      </c>
      <c r="BK101" s="142">
        <f>ROUND(I101*H101,2)</f>
        <v>0</v>
      </c>
      <c r="BL101" s="16" t="s">
        <v>140</v>
      </c>
      <c r="BM101" s="141" t="s">
        <v>313</v>
      </c>
    </row>
    <row r="102" spans="2:65" s="1" customFormat="1" ht="10.199999999999999">
      <c r="B102" s="31"/>
      <c r="D102" s="143" t="s">
        <v>142</v>
      </c>
      <c r="F102" s="144" t="s">
        <v>150</v>
      </c>
      <c r="I102" s="145"/>
      <c r="L102" s="31"/>
      <c r="M102" s="146"/>
      <c r="T102" s="52"/>
      <c r="AT102" s="16" t="s">
        <v>142</v>
      </c>
      <c r="AU102" s="16" t="s">
        <v>79</v>
      </c>
    </row>
    <row r="103" spans="2:65" s="12" customFormat="1" ht="10.199999999999999">
      <c r="B103" s="147"/>
      <c r="D103" s="148" t="s">
        <v>144</v>
      </c>
      <c r="E103" s="149" t="s">
        <v>19</v>
      </c>
      <c r="F103" s="150" t="s">
        <v>314</v>
      </c>
      <c r="H103" s="151">
        <v>389.1</v>
      </c>
      <c r="I103" s="152"/>
      <c r="L103" s="147"/>
      <c r="M103" s="153"/>
      <c r="T103" s="154"/>
      <c r="AT103" s="149" t="s">
        <v>144</v>
      </c>
      <c r="AU103" s="149" t="s">
        <v>79</v>
      </c>
      <c r="AV103" s="12" t="s">
        <v>79</v>
      </c>
      <c r="AW103" s="12" t="s">
        <v>32</v>
      </c>
      <c r="AX103" s="12" t="s">
        <v>70</v>
      </c>
      <c r="AY103" s="149" t="s">
        <v>133</v>
      </c>
    </row>
    <row r="104" spans="2:65" s="13" customFormat="1" ht="10.199999999999999">
      <c r="B104" s="155"/>
      <c r="D104" s="148" t="s">
        <v>144</v>
      </c>
      <c r="E104" s="156" t="s">
        <v>19</v>
      </c>
      <c r="F104" s="157" t="s">
        <v>146</v>
      </c>
      <c r="H104" s="158">
        <v>389.1</v>
      </c>
      <c r="I104" s="159"/>
      <c r="L104" s="155"/>
      <c r="M104" s="160"/>
      <c r="T104" s="161"/>
      <c r="AT104" s="156" t="s">
        <v>144</v>
      </c>
      <c r="AU104" s="156" t="s">
        <v>79</v>
      </c>
      <c r="AV104" s="13" t="s">
        <v>140</v>
      </c>
      <c r="AW104" s="13" t="s">
        <v>32</v>
      </c>
      <c r="AX104" s="13" t="s">
        <v>77</v>
      </c>
      <c r="AY104" s="156" t="s">
        <v>133</v>
      </c>
    </row>
    <row r="105" spans="2:65" s="1" customFormat="1" ht="21.75" customHeight="1">
      <c r="B105" s="31"/>
      <c r="C105" s="130" t="s">
        <v>152</v>
      </c>
      <c r="D105" s="130" t="s">
        <v>135</v>
      </c>
      <c r="E105" s="131" t="s">
        <v>153</v>
      </c>
      <c r="F105" s="132" t="s">
        <v>154</v>
      </c>
      <c r="G105" s="133" t="s">
        <v>138</v>
      </c>
      <c r="H105" s="134">
        <v>389.1</v>
      </c>
      <c r="I105" s="135"/>
      <c r="J105" s="136">
        <f>ROUND(I105*H105,2)</f>
        <v>0</v>
      </c>
      <c r="K105" s="132" t="s">
        <v>139</v>
      </c>
      <c r="L105" s="31"/>
      <c r="M105" s="137" t="s">
        <v>19</v>
      </c>
      <c r="N105" s="138" t="s">
        <v>41</v>
      </c>
      <c r="P105" s="139">
        <f>O105*H105</f>
        <v>0</v>
      </c>
      <c r="Q105" s="139">
        <v>0</v>
      </c>
      <c r="R105" s="139">
        <f>Q105*H105</f>
        <v>0</v>
      </c>
      <c r="S105" s="139">
        <v>0</v>
      </c>
      <c r="T105" s="140">
        <f>S105*H105</f>
        <v>0</v>
      </c>
      <c r="AR105" s="141" t="s">
        <v>140</v>
      </c>
      <c r="AT105" s="141" t="s">
        <v>135</v>
      </c>
      <c r="AU105" s="141" t="s">
        <v>79</v>
      </c>
      <c r="AY105" s="16" t="s">
        <v>133</v>
      </c>
      <c r="BE105" s="142">
        <f>IF(N105="základní",J105,0)</f>
        <v>0</v>
      </c>
      <c r="BF105" s="142">
        <f>IF(N105="snížená",J105,0)</f>
        <v>0</v>
      </c>
      <c r="BG105" s="142">
        <f>IF(N105="zákl. přenesená",J105,0)</f>
        <v>0</v>
      </c>
      <c r="BH105" s="142">
        <f>IF(N105="sníž. přenesená",J105,0)</f>
        <v>0</v>
      </c>
      <c r="BI105" s="142">
        <f>IF(N105="nulová",J105,0)</f>
        <v>0</v>
      </c>
      <c r="BJ105" s="16" t="s">
        <v>77</v>
      </c>
      <c r="BK105" s="142">
        <f>ROUND(I105*H105,2)</f>
        <v>0</v>
      </c>
      <c r="BL105" s="16" t="s">
        <v>140</v>
      </c>
      <c r="BM105" s="141" t="s">
        <v>315</v>
      </c>
    </row>
    <row r="106" spans="2:65" s="1" customFormat="1" ht="10.199999999999999">
      <c r="B106" s="31"/>
      <c r="D106" s="143" t="s">
        <v>142</v>
      </c>
      <c r="F106" s="144" t="s">
        <v>156</v>
      </c>
      <c r="I106" s="145"/>
      <c r="L106" s="31"/>
      <c r="M106" s="146"/>
      <c r="T106" s="52"/>
      <c r="AT106" s="16" t="s">
        <v>142</v>
      </c>
      <c r="AU106" s="16" t="s">
        <v>79</v>
      </c>
    </row>
    <row r="107" spans="2:65" s="12" customFormat="1" ht="10.199999999999999">
      <c r="B107" s="147"/>
      <c r="D107" s="148" t="s">
        <v>144</v>
      </c>
      <c r="E107" s="149" t="s">
        <v>19</v>
      </c>
      <c r="F107" s="150" t="s">
        <v>316</v>
      </c>
      <c r="H107" s="151">
        <v>389.1</v>
      </c>
      <c r="I107" s="152"/>
      <c r="L107" s="147"/>
      <c r="M107" s="153"/>
      <c r="T107" s="154"/>
      <c r="AT107" s="149" t="s">
        <v>144</v>
      </c>
      <c r="AU107" s="149" t="s">
        <v>79</v>
      </c>
      <c r="AV107" s="12" t="s">
        <v>79</v>
      </c>
      <c r="AW107" s="12" t="s">
        <v>32</v>
      </c>
      <c r="AX107" s="12" t="s">
        <v>70</v>
      </c>
      <c r="AY107" s="149" t="s">
        <v>133</v>
      </c>
    </row>
    <row r="108" spans="2:65" s="13" customFormat="1" ht="10.199999999999999">
      <c r="B108" s="155"/>
      <c r="D108" s="148" t="s">
        <v>144</v>
      </c>
      <c r="E108" s="156" t="s">
        <v>19</v>
      </c>
      <c r="F108" s="157" t="s">
        <v>146</v>
      </c>
      <c r="H108" s="158">
        <v>389.1</v>
      </c>
      <c r="I108" s="159"/>
      <c r="L108" s="155"/>
      <c r="M108" s="160"/>
      <c r="T108" s="161"/>
      <c r="AT108" s="156" t="s">
        <v>144</v>
      </c>
      <c r="AU108" s="156" t="s">
        <v>79</v>
      </c>
      <c r="AV108" s="13" t="s">
        <v>140</v>
      </c>
      <c r="AW108" s="13" t="s">
        <v>32</v>
      </c>
      <c r="AX108" s="13" t="s">
        <v>77</v>
      </c>
      <c r="AY108" s="156" t="s">
        <v>133</v>
      </c>
    </row>
    <row r="109" spans="2:65" s="11" customFormat="1" ht="22.8" customHeight="1">
      <c r="B109" s="118"/>
      <c r="D109" s="119" t="s">
        <v>69</v>
      </c>
      <c r="E109" s="128" t="s">
        <v>158</v>
      </c>
      <c r="F109" s="128" t="s">
        <v>159</v>
      </c>
      <c r="I109" s="121"/>
      <c r="J109" s="129">
        <f>BK109</f>
        <v>0</v>
      </c>
      <c r="L109" s="118"/>
      <c r="M109" s="123"/>
      <c r="P109" s="124">
        <f>SUM(P110:P125)</f>
        <v>0</v>
      </c>
      <c r="R109" s="124">
        <f>SUM(R110:R125)</f>
        <v>0</v>
      </c>
      <c r="T109" s="125">
        <f>SUM(T110:T125)</f>
        <v>0</v>
      </c>
      <c r="AR109" s="119" t="s">
        <v>77</v>
      </c>
      <c r="AT109" s="126" t="s">
        <v>69</v>
      </c>
      <c r="AU109" s="126" t="s">
        <v>77</v>
      </c>
      <c r="AY109" s="119" t="s">
        <v>133</v>
      </c>
      <c r="BK109" s="127">
        <f>SUM(BK110:BK125)</f>
        <v>0</v>
      </c>
    </row>
    <row r="110" spans="2:65" s="1" customFormat="1" ht="24.15" customHeight="1">
      <c r="B110" s="31"/>
      <c r="C110" s="130" t="s">
        <v>140</v>
      </c>
      <c r="D110" s="130" t="s">
        <v>135</v>
      </c>
      <c r="E110" s="131" t="s">
        <v>160</v>
      </c>
      <c r="F110" s="132" t="s">
        <v>161</v>
      </c>
      <c r="G110" s="133" t="s">
        <v>138</v>
      </c>
      <c r="H110" s="134">
        <v>389.1</v>
      </c>
      <c r="I110" s="135"/>
      <c r="J110" s="136">
        <f>ROUND(I110*H110,2)</f>
        <v>0</v>
      </c>
      <c r="K110" s="132" t="s">
        <v>139</v>
      </c>
      <c r="L110" s="31"/>
      <c r="M110" s="137" t="s">
        <v>19</v>
      </c>
      <c r="N110" s="138" t="s">
        <v>41</v>
      </c>
      <c r="P110" s="139">
        <f>O110*H110</f>
        <v>0</v>
      </c>
      <c r="Q110" s="139">
        <v>0</v>
      </c>
      <c r="R110" s="139">
        <f>Q110*H110</f>
        <v>0</v>
      </c>
      <c r="S110" s="139">
        <v>0</v>
      </c>
      <c r="T110" s="140">
        <f>S110*H110</f>
        <v>0</v>
      </c>
      <c r="AR110" s="141" t="s">
        <v>140</v>
      </c>
      <c r="AT110" s="141" t="s">
        <v>135</v>
      </c>
      <c r="AU110" s="141" t="s">
        <v>79</v>
      </c>
      <c r="AY110" s="16" t="s">
        <v>133</v>
      </c>
      <c r="BE110" s="142">
        <f>IF(N110="základní",J110,0)</f>
        <v>0</v>
      </c>
      <c r="BF110" s="142">
        <f>IF(N110="snížená",J110,0)</f>
        <v>0</v>
      </c>
      <c r="BG110" s="142">
        <f>IF(N110="zákl. přenesená",J110,0)</f>
        <v>0</v>
      </c>
      <c r="BH110" s="142">
        <f>IF(N110="sníž. přenesená",J110,0)</f>
        <v>0</v>
      </c>
      <c r="BI110" s="142">
        <f>IF(N110="nulová",J110,0)</f>
        <v>0</v>
      </c>
      <c r="BJ110" s="16" t="s">
        <v>77</v>
      </c>
      <c r="BK110" s="142">
        <f>ROUND(I110*H110,2)</f>
        <v>0</v>
      </c>
      <c r="BL110" s="16" t="s">
        <v>140</v>
      </c>
      <c r="BM110" s="141" t="s">
        <v>317</v>
      </c>
    </row>
    <row r="111" spans="2:65" s="1" customFormat="1" ht="10.199999999999999">
      <c r="B111" s="31"/>
      <c r="D111" s="143" t="s">
        <v>142</v>
      </c>
      <c r="F111" s="144" t="s">
        <v>163</v>
      </c>
      <c r="I111" s="145"/>
      <c r="L111" s="31"/>
      <c r="M111" s="146"/>
      <c r="T111" s="52"/>
      <c r="AT111" s="16" t="s">
        <v>142</v>
      </c>
      <c r="AU111" s="16" t="s">
        <v>79</v>
      </c>
    </row>
    <row r="112" spans="2:65" s="12" customFormat="1" ht="10.199999999999999">
      <c r="B112" s="147"/>
      <c r="D112" s="148" t="s">
        <v>144</v>
      </c>
      <c r="E112" s="149" t="s">
        <v>19</v>
      </c>
      <c r="F112" s="150" t="s">
        <v>318</v>
      </c>
      <c r="H112" s="151">
        <v>389.1</v>
      </c>
      <c r="I112" s="152"/>
      <c r="L112" s="147"/>
      <c r="M112" s="153"/>
      <c r="T112" s="154"/>
      <c r="AT112" s="149" t="s">
        <v>144</v>
      </c>
      <c r="AU112" s="149" t="s">
        <v>79</v>
      </c>
      <c r="AV112" s="12" t="s">
        <v>79</v>
      </c>
      <c r="AW112" s="12" t="s">
        <v>32</v>
      </c>
      <c r="AX112" s="12" t="s">
        <v>70</v>
      </c>
      <c r="AY112" s="149" t="s">
        <v>133</v>
      </c>
    </row>
    <row r="113" spans="2:65" s="13" customFormat="1" ht="10.199999999999999">
      <c r="B113" s="155"/>
      <c r="D113" s="148" t="s">
        <v>144</v>
      </c>
      <c r="E113" s="156" t="s">
        <v>19</v>
      </c>
      <c r="F113" s="157" t="s">
        <v>146</v>
      </c>
      <c r="H113" s="158">
        <v>389.1</v>
      </c>
      <c r="I113" s="159"/>
      <c r="L113" s="155"/>
      <c r="M113" s="160"/>
      <c r="T113" s="161"/>
      <c r="AT113" s="156" t="s">
        <v>144</v>
      </c>
      <c r="AU113" s="156" t="s">
        <v>79</v>
      </c>
      <c r="AV113" s="13" t="s">
        <v>140</v>
      </c>
      <c r="AW113" s="13" t="s">
        <v>32</v>
      </c>
      <c r="AX113" s="13" t="s">
        <v>77</v>
      </c>
      <c r="AY113" s="156" t="s">
        <v>133</v>
      </c>
    </row>
    <row r="114" spans="2:65" s="1" customFormat="1" ht="24.15" customHeight="1">
      <c r="B114" s="31"/>
      <c r="C114" s="130" t="s">
        <v>158</v>
      </c>
      <c r="D114" s="130" t="s">
        <v>135</v>
      </c>
      <c r="E114" s="131" t="s">
        <v>165</v>
      </c>
      <c r="F114" s="132" t="s">
        <v>166</v>
      </c>
      <c r="G114" s="133" t="s">
        <v>138</v>
      </c>
      <c r="H114" s="134">
        <v>116.73</v>
      </c>
      <c r="I114" s="135"/>
      <c r="J114" s="136">
        <f>ROUND(I114*H114,2)</f>
        <v>0</v>
      </c>
      <c r="K114" s="132" t="s">
        <v>139</v>
      </c>
      <c r="L114" s="31"/>
      <c r="M114" s="137" t="s">
        <v>19</v>
      </c>
      <c r="N114" s="138" t="s">
        <v>41</v>
      </c>
      <c r="P114" s="139">
        <f>O114*H114</f>
        <v>0</v>
      </c>
      <c r="Q114" s="139">
        <v>0</v>
      </c>
      <c r="R114" s="139">
        <f>Q114*H114</f>
        <v>0</v>
      </c>
      <c r="S114" s="139">
        <v>0</v>
      </c>
      <c r="T114" s="140">
        <f>S114*H114</f>
        <v>0</v>
      </c>
      <c r="AR114" s="141" t="s">
        <v>140</v>
      </c>
      <c r="AT114" s="141" t="s">
        <v>135</v>
      </c>
      <c r="AU114" s="141" t="s">
        <v>79</v>
      </c>
      <c r="AY114" s="16" t="s">
        <v>133</v>
      </c>
      <c r="BE114" s="142">
        <f>IF(N114="základní",J114,0)</f>
        <v>0</v>
      </c>
      <c r="BF114" s="142">
        <f>IF(N114="snížená",J114,0)</f>
        <v>0</v>
      </c>
      <c r="BG114" s="142">
        <f>IF(N114="zákl. přenesená",J114,0)</f>
        <v>0</v>
      </c>
      <c r="BH114" s="142">
        <f>IF(N114="sníž. přenesená",J114,0)</f>
        <v>0</v>
      </c>
      <c r="BI114" s="142">
        <f>IF(N114="nulová",J114,0)</f>
        <v>0</v>
      </c>
      <c r="BJ114" s="16" t="s">
        <v>77</v>
      </c>
      <c r="BK114" s="142">
        <f>ROUND(I114*H114,2)</f>
        <v>0</v>
      </c>
      <c r="BL114" s="16" t="s">
        <v>140</v>
      </c>
      <c r="BM114" s="141" t="s">
        <v>319</v>
      </c>
    </row>
    <row r="115" spans="2:65" s="1" customFormat="1" ht="10.199999999999999">
      <c r="B115" s="31"/>
      <c r="D115" s="143" t="s">
        <v>142</v>
      </c>
      <c r="F115" s="144" t="s">
        <v>168</v>
      </c>
      <c r="I115" s="145"/>
      <c r="L115" s="31"/>
      <c r="M115" s="146"/>
      <c r="T115" s="52"/>
      <c r="AT115" s="16" t="s">
        <v>142</v>
      </c>
      <c r="AU115" s="16" t="s">
        <v>79</v>
      </c>
    </row>
    <row r="116" spans="2:65" s="12" customFormat="1" ht="10.199999999999999">
      <c r="B116" s="147"/>
      <c r="D116" s="148" t="s">
        <v>144</v>
      </c>
      <c r="E116" s="149" t="s">
        <v>19</v>
      </c>
      <c r="F116" s="150" t="s">
        <v>320</v>
      </c>
      <c r="H116" s="151">
        <v>116.73</v>
      </c>
      <c r="I116" s="152"/>
      <c r="L116" s="147"/>
      <c r="M116" s="153"/>
      <c r="T116" s="154"/>
      <c r="AT116" s="149" t="s">
        <v>144</v>
      </c>
      <c r="AU116" s="149" t="s">
        <v>79</v>
      </c>
      <c r="AV116" s="12" t="s">
        <v>79</v>
      </c>
      <c r="AW116" s="12" t="s">
        <v>32</v>
      </c>
      <c r="AX116" s="12" t="s">
        <v>70</v>
      </c>
      <c r="AY116" s="149" t="s">
        <v>133</v>
      </c>
    </row>
    <row r="117" spans="2:65" s="13" customFormat="1" ht="10.199999999999999">
      <c r="B117" s="155"/>
      <c r="D117" s="148" t="s">
        <v>144</v>
      </c>
      <c r="E117" s="156" t="s">
        <v>19</v>
      </c>
      <c r="F117" s="157" t="s">
        <v>146</v>
      </c>
      <c r="H117" s="158">
        <v>116.73</v>
      </c>
      <c r="I117" s="159"/>
      <c r="L117" s="155"/>
      <c r="M117" s="160"/>
      <c r="T117" s="161"/>
      <c r="AT117" s="156" t="s">
        <v>144</v>
      </c>
      <c r="AU117" s="156" t="s">
        <v>79</v>
      </c>
      <c r="AV117" s="13" t="s">
        <v>140</v>
      </c>
      <c r="AW117" s="13" t="s">
        <v>32</v>
      </c>
      <c r="AX117" s="13" t="s">
        <v>77</v>
      </c>
      <c r="AY117" s="156" t="s">
        <v>133</v>
      </c>
    </row>
    <row r="118" spans="2:65" s="1" customFormat="1" ht="16.5" customHeight="1">
      <c r="B118" s="31"/>
      <c r="C118" s="130" t="s">
        <v>170</v>
      </c>
      <c r="D118" s="130" t="s">
        <v>135</v>
      </c>
      <c r="E118" s="131" t="s">
        <v>171</v>
      </c>
      <c r="F118" s="132" t="s">
        <v>172</v>
      </c>
      <c r="G118" s="133" t="s">
        <v>138</v>
      </c>
      <c r="H118" s="134">
        <v>389.1</v>
      </c>
      <c r="I118" s="135"/>
      <c r="J118" s="136">
        <f>ROUND(I118*H118,2)</f>
        <v>0</v>
      </c>
      <c r="K118" s="132" t="s">
        <v>139</v>
      </c>
      <c r="L118" s="31"/>
      <c r="M118" s="137" t="s">
        <v>19</v>
      </c>
      <c r="N118" s="138" t="s">
        <v>41</v>
      </c>
      <c r="P118" s="139">
        <f>O118*H118</f>
        <v>0</v>
      </c>
      <c r="Q118" s="139">
        <v>0</v>
      </c>
      <c r="R118" s="139">
        <f>Q118*H118</f>
        <v>0</v>
      </c>
      <c r="S118" s="139">
        <v>0</v>
      </c>
      <c r="T118" s="140">
        <f>S118*H118</f>
        <v>0</v>
      </c>
      <c r="AR118" s="141" t="s">
        <v>140</v>
      </c>
      <c r="AT118" s="141" t="s">
        <v>135</v>
      </c>
      <c r="AU118" s="141" t="s">
        <v>79</v>
      </c>
      <c r="AY118" s="16" t="s">
        <v>133</v>
      </c>
      <c r="BE118" s="142">
        <f>IF(N118="základní",J118,0)</f>
        <v>0</v>
      </c>
      <c r="BF118" s="142">
        <f>IF(N118="snížená",J118,0)</f>
        <v>0</v>
      </c>
      <c r="BG118" s="142">
        <f>IF(N118="zákl. přenesená",J118,0)</f>
        <v>0</v>
      </c>
      <c r="BH118" s="142">
        <f>IF(N118="sníž. přenesená",J118,0)</f>
        <v>0</v>
      </c>
      <c r="BI118" s="142">
        <f>IF(N118="nulová",J118,0)</f>
        <v>0</v>
      </c>
      <c r="BJ118" s="16" t="s">
        <v>77</v>
      </c>
      <c r="BK118" s="142">
        <f>ROUND(I118*H118,2)</f>
        <v>0</v>
      </c>
      <c r="BL118" s="16" t="s">
        <v>140</v>
      </c>
      <c r="BM118" s="141" t="s">
        <v>321</v>
      </c>
    </row>
    <row r="119" spans="2:65" s="1" customFormat="1" ht="10.199999999999999">
      <c r="B119" s="31"/>
      <c r="D119" s="143" t="s">
        <v>142</v>
      </c>
      <c r="F119" s="144" t="s">
        <v>174</v>
      </c>
      <c r="I119" s="145"/>
      <c r="L119" s="31"/>
      <c r="M119" s="146"/>
      <c r="T119" s="52"/>
      <c r="AT119" s="16" t="s">
        <v>142</v>
      </c>
      <c r="AU119" s="16" t="s">
        <v>79</v>
      </c>
    </row>
    <row r="120" spans="2:65" s="12" customFormat="1" ht="10.199999999999999">
      <c r="B120" s="147"/>
      <c r="D120" s="148" t="s">
        <v>144</v>
      </c>
      <c r="E120" s="149" t="s">
        <v>19</v>
      </c>
      <c r="F120" s="150" t="s">
        <v>322</v>
      </c>
      <c r="H120" s="151">
        <v>389.1</v>
      </c>
      <c r="I120" s="152"/>
      <c r="L120" s="147"/>
      <c r="M120" s="153"/>
      <c r="T120" s="154"/>
      <c r="AT120" s="149" t="s">
        <v>144</v>
      </c>
      <c r="AU120" s="149" t="s">
        <v>79</v>
      </c>
      <c r="AV120" s="12" t="s">
        <v>79</v>
      </c>
      <c r="AW120" s="12" t="s">
        <v>32</v>
      </c>
      <c r="AX120" s="12" t="s">
        <v>70</v>
      </c>
      <c r="AY120" s="149" t="s">
        <v>133</v>
      </c>
    </row>
    <row r="121" spans="2:65" s="13" customFormat="1" ht="10.199999999999999">
      <c r="B121" s="155"/>
      <c r="D121" s="148" t="s">
        <v>144</v>
      </c>
      <c r="E121" s="156" t="s">
        <v>19</v>
      </c>
      <c r="F121" s="157" t="s">
        <v>146</v>
      </c>
      <c r="H121" s="158">
        <v>389.1</v>
      </c>
      <c r="I121" s="159"/>
      <c r="L121" s="155"/>
      <c r="M121" s="160"/>
      <c r="T121" s="161"/>
      <c r="AT121" s="156" t="s">
        <v>144</v>
      </c>
      <c r="AU121" s="156" t="s">
        <v>79</v>
      </c>
      <c r="AV121" s="13" t="s">
        <v>140</v>
      </c>
      <c r="AW121" s="13" t="s">
        <v>32</v>
      </c>
      <c r="AX121" s="13" t="s">
        <v>77</v>
      </c>
      <c r="AY121" s="156" t="s">
        <v>133</v>
      </c>
    </row>
    <row r="122" spans="2:65" s="1" customFormat="1" ht="24.15" customHeight="1">
      <c r="B122" s="31"/>
      <c r="C122" s="130" t="s">
        <v>176</v>
      </c>
      <c r="D122" s="130" t="s">
        <v>135</v>
      </c>
      <c r="E122" s="131" t="s">
        <v>177</v>
      </c>
      <c r="F122" s="132" t="s">
        <v>178</v>
      </c>
      <c r="G122" s="133" t="s">
        <v>138</v>
      </c>
      <c r="H122" s="134">
        <v>389.1</v>
      </c>
      <c r="I122" s="135"/>
      <c r="J122" s="136">
        <f>ROUND(I122*H122,2)</f>
        <v>0</v>
      </c>
      <c r="K122" s="132" t="s">
        <v>139</v>
      </c>
      <c r="L122" s="31"/>
      <c r="M122" s="137" t="s">
        <v>19</v>
      </c>
      <c r="N122" s="138" t="s">
        <v>41</v>
      </c>
      <c r="P122" s="139">
        <f>O122*H122</f>
        <v>0</v>
      </c>
      <c r="Q122" s="139">
        <v>0</v>
      </c>
      <c r="R122" s="139">
        <f>Q122*H122</f>
        <v>0</v>
      </c>
      <c r="S122" s="139">
        <v>0</v>
      </c>
      <c r="T122" s="140">
        <f>S122*H122</f>
        <v>0</v>
      </c>
      <c r="AR122" s="141" t="s">
        <v>140</v>
      </c>
      <c r="AT122" s="141" t="s">
        <v>135</v>
      </c>
      <c r="AU122" s="141" t="s">
        <v>79</v>
      </c>
      <c r="AY122" s="16" t="s">
        <v>133</v>
      </c>
      <c r="BE122" s="142">
        <f>IF(N122="základní",J122,0)</f>
        <v>0</v>
      </c>
      <c r="BF122" s="142">
        <f>IF(N122="snížená",J122,0)</f>
        <v>0</v>
      </c>
      <c r="BG122" s="142">
        <f>IF(N122="zákl. přenesená",J122,0)</f>
        <v>0</v>
      </c>
      <c r="BH122" s="142">
        <f>IF(N122="sníž. přenesená",J122,0)</f>
        <v>0</v>
      </c>
      <c r="BI122" s="142">
        <f>IF(N122="nulová",J122,0)</f>
        <v>0</v>
      </c>
      <c r="BJ122" s="16" t="s">
        <v>77</v>
      </c>
      <c r="BK122" s="142">
        <f>ROUND(I122*H122,2)</f>
        <v>0</v>
      </c>
      <c r="BL122" s="16" t="s">
        <v>140</v>
      </c>
      <c r="BM122" s="141" t="s">
        <v>323</v>
      </c>
    </row>
    <row r="123" spans="2:65" s="1" customFormat="1" ht="10.199999999999999">
      <c r="B123" s="31"/>
      <c r="D123" s="143" t="s">
        <v>142</v>
      </c>
      <c r="F123" s="144" t="s">
        <v>180</v>
      </c>
      <c r="I123" s="145"/>
      <c r="L123" s="31"/>
      <c r="M123" s="146"/>
      <c r="T123" s="52"/>
      <c r="AT123" s="16" t="s">
        <v>142</v>
      </c>
      <c r="AU123" s="16" t="s">
        <v>79</v>
      </c>
    </row>
    <row r="124" spans="2:65" s="12" customFormat="1" ht="10.199999999999999">
      <c r="B124" s="147"/>
      <c r="D124" s="148" t="s">
        <v>144</v>
      </c>
      <c r="E124" s="149" t="s">
        <v>19</v>
      </c>
      <c r="F124" s="150" t="s">
        <v>324</v>
      </c>
      <c r="H124" s="151">
        <v>389.1</v>
      </c>
      <c r="I124" s="152"/>
      <c r="L124" s="147"/>
      <c r="M124" s="153"/>
      <c r="T124" s="154"/>
      <c r="AT124" s="149" t="s">
        <v>144</v>
      </c>
      <c r="AU124" s="149" t="s">
        <v>79</v>
      </c>
      <c r="AV124" s="12" t="s">
        <v>79</v>
      </c>
      <c r="AW124" s="12" t="s">
        <v>32</v>
      </c>
      <c r="AX124" s="12" t="s">
        <v>70</v>
      </c>
      <c r="AY124" s="149" t="s">
        <v>133</v>
      </c>
    </row>
    <row r="125" spans="2:65" s="13" customFormat="1" ht="10.199999999999999">
      <c r="B125" s="155"/>
      <c r="D125" s="148" t="s">
        <v>144</v>
      </c>
      <c r="E125" s="156" t="s">
        <v>19</v>
      </c>
      <c r="F125" s="157" t="s">
        <v>146</v>
      </c>
      <c r="H125" s="158">
        <v>389.1</v>
      </c>
      <c r="I125" s="159"/>
      <c r="L125" s="155"/>
      <c r="M125" s="160"/>
      <c r="T125" s="161"/>
      <c r="AT125" s="156" t="s">
        <v>144</v>
      </c>
      <c r="AU125" s="156" t="s">
        <v>79</v>
      </c>
      <c r="AV125" s="13" t="s">
        <v>140</v>
      </c>
      <c r="AW125" s="13" t="s">
        <v>32</v>
      </c>
      <c r="AX125" s="13" t="s">
        <v>77</v>
      </c>
      <c r="AY125" s="156" t="s">
        <v>133</v>
      </c>
    </row>
    <row r="126" spans="2:65" s="11" customFormat="1" ht="22.8" customHeight="1">
      <c r="B126" s="118"/>
      <c r="D126" s="119" t="s">
        <v>69</v>
      </c>
      <c r="E126" s="128" t="s">
        <v>182</v>
      </c>
      <c r="F126" s="128" t="s">
        <v>183</v>
      </c>
      <c r="I126" s="121"/>
      <c r="J126" s="129">
        <f>BK126</f>
        <v>0</v>
      </c>
      <c r="L126" s="118"/>
      <c r="M126" s="123"/>
      <c r="P126" s="124">
        <f>SUM(P127:P137)</f>
        <v>0</v>
      </c>
      <c r="R126" s="124">
        <f>SUM(R127:R137)</f>
        <v>6.60243</v>
      </c>
      <c r="T126" s="125">
        <f>SUM(T127:T137)</f>
        <v>5.27</v>
      </c>
      <c r="AR126" s="119" t="s">
        <v>77</v>
      </c>
      <c r="AT126" s="126" t="s">
        <v>69</v>
      </c>
      <c r="AU126" s="126" t="s">
        <v>77</v>
      </c>
      <c r="AY126" s="119" t="s">
        <v>133</v>
      </c>
      <c r="BK126" s="127">
        <f>SUM(BK127:BK137)</f>
        <v>0</v>
      </c>
    </row>
    <row r="127" spans="2:65" s="1" customFormat="1" ht="24.15" customHeight="1">
      <c r="B127" s="31"/>
      <c r="C127" s="130" t="s">
        <v>182</v>
      </c>
      <c r="D127" s="130" t="s">
        <v>135</v>
      </c>
      <c r="E127" s="131" t="s">
        <v>184</v>
      </c>
      <c r="F127" s="132" t="s">
        <v>185</v>
      </c>
      <c r="G127" s="133" t="s">
        <v>186</v>
      </c>
      <c r="H127" s="134">
        <v>6</v>
      </c>
      <c r="I127" s="135"/>
      <c r="J127" s="136">
        <f>ROUND(I127*H127,2)</f>
        <v>0</v>
      </c>
      <c r="K127" s="132" t="s">
        <v>139</v>
      </c>
      <c r="L127" s="31"/>
      <c r="M127" s="137" t="s">
        <v>19</v>
      </c>
      <c r="N127" s="138" t="s">
        <v>41</v>
      </c>
      <c r="P127" s="139">
        <f>O127*H127</f>
        <v>0</v>
      </c>
      <c r="Q127" s="139">
        <v>0.62248000000000003</v>
      </c>
      <c r="R127" s="139">
        <f>Q127*H127</f>
        <v>3.7348800000000004</v>
      </c>
      <c r="S127" s="139">
        <v>0.62</v>
      </c>
      <c r="T127" s="140">
        <f>S127*H127</f>
        <v>3.7199999999999998</v>
      </c>
      <c r="AR127" s="141" t="s">
        <v>140</v>
      </c>
      <c r="AT127" s="141" t="s">
        <v>135</v>
      </c>
      <c r="AU127" s="141" t="s">
        <v>79</v>
      </c>
      <c r="AY127" s="16" t="s">
        <v>133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6" t="s">
        <v>77</v>
      </c>
      <c r="BK127" s="142">
        <f>ROUND(I127*H127,2)</f>
        <v>0</v>
      </c>
      <c r="BL127" s="16" t="s">
        <v>140</v>
      </c>
      <c r="BM127" s="141" t="s">
        <v>325</v>
      </c>
    </row>
    <row r="128" spans="2:65" s="1" customFormat="1" ht="10.199999999999999">
      <c r="B128" s="31"/>
      <c r="D128" s="143" t="s">
        <v>142</v>
      </c>
      <c r="F128" s="144" t="s">
        <v>188</v>
      </c>
      <c r="I128" s="145"/>
      <c r="L128" s="31"/>
      <c r="M128" s="146"/>
      <c r="T128" s="52"/>
      <c r="AT128" s="16" t="s">
        <v>142</v>
      </c>
      <c r="AU128" s="16" t="s">
        <v>79</v>
      </c>
    </row>
    <row r="129" spans="2:65" s="1" customFormat="1" ht="16.5" customHeight="1">
      <c r="B129" s="31"/>
      <c r="C129" s="162" t="s">
        <v>189</v>
      </c>
      <c r="D129" s="162" t="s">
        <v>190</v>
      </c>
      <c r="E129" s="163" t="s">
        <v>191</v>
      </c>
      <c r="F129" s="164" t="s">
        <v>192</v>
      </c>
      <c r="G129" s="165" t="s">
        <v>186</v>
      </c>
      <c r="H129" s="166">
        <v>6</v>
      </c>
      <c r="I129" s="167"/>
      <c r="J129" s="168">
        <f>ROUND(I129*H129,2)</f>
        <v>0</v>
      </c>
      <c r="K129" s="164" t="s">
        <v>139</v>
      </c>
      <c r="L129" s="169"/>
      <c r="M129" s="170" t="s">
        <v>19</v>
      </c>
      <c r="N129" s="171" t="s">
        <v>41</v>
      </c>
      <c r="P129" s="139">
        <f>O129*H129</f>
        <v>0</v>
      </c>
      <c r="Q129" s="139">
        <v>0.10100000000000001</v>
      </c>
      <c r="R129" s="139">
        <f>Q129*H129</f>
        <v>0.60600000000000009</v>
      </c>
      <c r="S129" s="139">
        <v>0</v>
      </c>
      <c r="T129" s="140">
        <f>S129*H129</f>
        <v>0</v>
      </c>
      <c r="AR129" s="141" t="s">
        <v>182</v>
      </c>
      <c r="AT129" s="141" t="s">
        <v>190</v>
      </c>
      <c r="AU129" s="141" t="s">
        <v>79</v>
      </c>
      <c r="AY129" s="16" t="s">
        <v>133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6" t="s">
        <v>77</v>
      </c>
      <c r="BK129" s="142">
        <f>ROUND(I129*H129,2)</f>
        <v>0</v>
      </c>
      <c r="BL129" s="16" t="s">
        <v>140</v>
      </c>
      <c r="BM129" s="141" t="s">
        <v>326</v>
      </c>
    </row>
    <row r="130" spans="2:65" s="1" customFormat="1" ht="16.5" customHeight="1">
      <c r="B130" s="31"/>
      <c r="C130" s="130" t="s">
        <v>194</v>
      </c>
      <c r="D130" s="130" t="s">
        <v>135</v>
      </c>
      <c r="E130" s="131" t="s">
        <v>195</v>
      </c>
      <c r="F130" s="132" t="s">
        <v>196</v>
      </c>
      <c r="G130" s="133" t="s">
        <v>186</v>
      </c>
      <c r="H130" s="134">
        <v>5</v>
      </c>
      <c r="I130" s="135"/>
      <c r="J130" s="136">
        <f>ROUND(I130*H130,2)</f>
        <v>0</v>
      </c>
      <c r="K130" s="132" t="s">
        <v>139</v>
      </c>
      <c r="L130" s="31"/>
      <c r="M130" s="137" t="s">
        <v>19</v>
      </c>
      <c r="N130" s="138" t="s">
        <v>41</v>
      </c>
      <c r="P130" s="139">
        <f>O130*H130</f>
        <v>0</v>
      </c>
      <c r="Q130" s="139">
        <v>0.10037</v>
      </c>
      <c r="R130" s="139">
        <f>Q130*H130</f>
        <v>0.50185000000000002</v>
      </c>
      <c r="S130" s="139">
        <v>0.1</v>
      </c>
      <c r="T130" s="140">
        <f>S130*H130</f>
        <v>0.5</v>
      </c>
      <c r="AR130" s="141" t="s">
        <v>140</v>
      </c>
      <c r="AT130" s="141" t="s">
        <v>135</v>
      </c>
      <c r="AU130" s="141" t="s">
        <v>79</v>
      </c>
      <c r="AY130" s="16" t="s">
        <v>133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6" t="s">
        <v>77</v>
      </c>
      <c r="BK130" s="142">
        <f>ROUND(I130*H130,2)</f>
        <v>0</v>
      </c>
      <c r="BL130" s="16" t="s">
        <v>140</v>
      </c>
      <c r="BM130" s="141" t="s">
        <v>327</v>
      </c>
    </row>
    <row r="131" spans="2:65" s="1" customFormat="1" ht="10.199999999999999">
      <c r="B131" s="31"/>
      <c r="D131" s="143" t="s">
        <v>142</v>
      </c>
      <c r="F131" s="144" t="s">
        <v>198</v>
      </c>
      <c r="I131" s="145"/>
      <c r="L131" s="31"/>
      <c r="M131" s="146"/>
      <c r="T131" s="52"/>
      <c r="AT131" s="16" t="s">
        <v>142</v>
      </c>
      <c r="AU131" s="16" t="s">
        <v>79</v>
      </c>
    </row>
    <row r="132" spans="2:65" s="1" customFormat="1" ht="16.5" customHeight="1">
      <c r="B132" s="31"/>
      <c r="C132" s="162" t="s">
        <v>199</v>
      </c>
      <c r="D132" s="162" t="s">
        <v>190</v>
      </c>
      <c r="E132" s="163" t="s">
        <v>200</v>
      </c>
      <c r="F132" s="164" t="s">
        <v>201</v>
      </c>
      <c r="G132" s="165" t="s">
        <v>186</v>
      </c>
      <c r="H132" s="166">
        <v>5</v>
      </c>
      <c r="I132" s="167"/>
      <c r="J132" s="168">
        <f>ROUND(I132*H132,2)</f>
        <v>0</v>
      </c>
      <c r="K132" s="164" t="s">
        <v>139</v>
      </c>
      <c r="L132" s="169"/>
      <c r="M132" s="170" t="s">
        <v>19</v>
      </c>
      <c r="N132" s="171" t="s">
        <v>41</v>
      </c>
      <c r="P132" s="139">
        <f>O132*H132</f>
        <v>0</v>
      </c>
      <c r="Q132" s="139">
        <v>1.11E-2</v>
      </c>
      <c r="R132" s="139">
        <f>Q132*H132</f>
        <v>5.5500000000000001E-2</v>
      </c>
      <c r="S132" s="139">
        <v>0</v>
      </c>
      <c r="T132" s="140">
        <f>S132*H132</f>
        <v>0</v>
      </c>
      <c r="AR132" s="141" t="s">
        <v>182</v>
      </c>
      <c r="AT132" s="141" t="s">
        <v>190</v>
      </c>
      <c r="AU132" s="141" t="s">
        <v>79</v>
      </c>
      <c r="AY132" s="16" t="s">
        <v>133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6" t="s">
        <v>77</v>
      </c>
      <c r="BK132" s="142">
        <f>ROUND(I132*H132,2)</f>
        <v>0</v>
      </c>
      <c r="BL132" s="16" t="s">
        <v>140</v>
      </c>
      <c r="BM132" s="141" t="s">
        <v>328</v>
      </c>
    </row>
    <row r="133" spans="2:65" s="1" customFormat="1" ht="16.5" customHeight="1">
      <c r="B133" s="31"/>
      <c r="C133" s="130" t="s">
        <v>8</v>
      </c>
      <c r="D133" s="130" t="s">
        <v>135</v>
      </c>
      <c r="E133" s="131" t="s">
        <v>203</v>
      </c>
      <c r="F133" s="132" t="s">
        <v>204</v>
      </c>
      <c r="G133" s="133" t="s">
        <v>186</v>
      </c>
      <c r="H133" s="134">
        <v>3</v>
      </c>
      <c r="I133" s="135"/>
      <c r="J133" s="136">
        <f>ROUND(I133*H133,2)</f>
        <v>0</v>
      </c>
      <c r="K133" s="132" t="s">
        <v>19</v>
      </c>
      <c r="L133" s="31"/>
      <c r="M133" s="137" t="s">
        <v>19</v>
      </c>
      <c r="N133" s="138" t="s">
        <v>41</v>
      </c>
      <c r="P133" s="139">
        <f>O133*H133</f>
        <v>0</v>
      </c>
      <c r="Q133" s="139">
        <v>0.15056</v>
      </c>
      <c r="R133" s="139">
        <f>Q133*H133</f>
        <v>0.45167999999999997</v>
      </c>
      <c r="S133" s="139">
        <v>0.15</v>
      </c>
      <c r="T133" s="140">
        <f>S133*H133</f>
        <v>0.44999999999999996</v>
      </c>
      <c r="AR133" s="141" t="s">
        <v>140</v>
      </c>
      <c r="AT133" s="141" t="s">
        <v>135</v>
      </c>
      <c r="AU133" s="141" t="s">
        <v>79</v>
      </c>
      <c r="AY133" s="16" t="s">
        <v>133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6" t="s">
        <v>77</v>
      </c>
      <c r="BK133" s="142">
        <f>ROUND(I133*H133,2)</f>
        <v>0</v>
      </c>
      <c r="BL133" s="16" t="s">
        <v>140</v>
      </c>
      <c r="BM133" s="141" t="s">
        <v>329</v>
      </c>
    </row>
    <row r="134" spans="2:65" s="1" customFormat="1" ht="16.5" customHeight="1">
      <c r="B134" s="31"/>
      <c r="C134" s="162" t="s">
        <v>206</v>
      </c>
      <c r="D134" s="162" t="s">
        <v>190</v>
      </c>
      <c r="E134" s="163" t="s">
        <v>207</v>
      </c>
      <c r="F134" s="164" t="s">
        <v>208</v>
      </c>
      <c r="G134" s="165" t="s">
        <v>186</v>
      </c>
      <c r="H134" s="166">
        <v>3</v>
      </c>
      <c r="I134" s="167"/>
      <c r="J134" s="168">
        <f>ROUND(I134*H134,2)</f>
        <v>0</v>
      </c>
      <c r="K134" s="164" t="s">
        <v>19</v>
      </c>
      <c r="L134" s="169"/>
      <c r="M134" s="170" t="s">
        <v>19</v>
      </c>
      <c r="N134" s="171" t="s">
        <v>41</v>
      </c>
      <c r="P134" s="139">
        <f>O134*H134</f>
        <v>0</v>
      </c>
      <c r="Q134" s="139">
        <v>0</v>
      </c>
      <c r="R134" s="139">
        <f>Q134*H134</f>
        <v>0</v>
      </c>
      <c r="S134" s="139">
        <v>0</v>
      </c>
      <c r="T134" s="140">
        <f>S134*H134</f>
        <v>0</v>
      </c>
      <c r="AR134" s="141" t="s">
        <v>182</v>
      </c>
      <c r="AT134" s="141" t="s">
        <v>190</v>
      </c>
      <c r="AU134" s="141" t="s">
        <v>79</v>
      </c>
      <c r="AY134" s="16" t="s">
        <v>133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6" t="s">
        <v>77</v>
      </c>
      <c r="BK134" s="142">
        <f>ROUND(I134*H134,2)</f>
        <v>0</v>
      </c>
      <c r="BL134" s="16" t="s">
        <v>140</v>
      </c>
      <c r="BM134" s="141" t="s">
        <v>330</v>
      </c>
    </row>
    <row r="135" spans="2:65" s="1" customFormat="1" ht="24.15" customHeight="1">
      <c r="B135" s="31"/>
      <c r="C135" s="130" t="s">
        <v>210</v>
      </c>
      <c r="D135" s="130" t="s">
        <v>135</v>
      </c>
      <c r="E135" s="131" t="s">
        <v>211</v>
      </c>
      <c r="F135" s="132" t="s">
        <v>212</v>
      </c>
      <c r="G135" s="133" t="s">
        <v>186</v>
      </c>
      <c r="H135" s="134">
        <v>2</v>
      </c>
      <c r="I135" s="135"/>
      <c r="J135" s="136">
        <f>ROUND(I135*H135,2)</f>
        <v>0</v>
      </c>
      <c r="K135" s="132" t="s">
        <v>139</v>
      </c>
      <c r="L135" s="31"/>
      <c r="M135" s="137" t="s">
        <v>19</v>
      </c>
      <c r="N135" s="138" t="s">
        <v>41</v>
      </c>
      <c r="P135" s="139">
        <f>O135*H135</f>
        <v>0</v>
      </c>
      <c r="Q135" s="139">
        <v>0.53325999999999996</v>
      </c>
      <c r="R135" s="139">
        <f>Q135*H135</f>
        <v>1.0665199999999999</v>
      </c>
      <c r="S135" s="139">
        <v>0.3</v>
      </c>
      <c r="T135" s="140">
        <f>S135*H135</f>
        <v>0.6</v>
      </c>
      <c r="AR135" s="141" t="s">
        <v>140</v>
      </c>
      <c r="AT135" s="141" t="s">
        <v>135</v>
      </c>
      <c r="AU135" s="141" t="s">
        <v>79</v>
      </c>
      <c r="AY135" s="16" t="s">
        <v>133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6" t="s">
        <v>77</v>
      </c>
      <c r="BK135" s="142">
        <f>ROUND(I135*H135,2)</f>
        <v>0</v>
      </c>
      <c r="BL135" s="16" t="s">
        <v>140</v>
      </c>
      <c r="BM135" s="141" t="s">
        <v>331</v>
      </c>
    </row>
    <row r="136" spans="2:65" s="1" customFormat="1" ht="10.199999999999999">
      <c r="B136" s="31"/>
      <c r="D136" s="143" t="s">
        <v>142</v>
      </c>
      <c r="F136" s="144" t="s">
        <v>214</v>
      </c>
      <c r="I136" s="145"/>
      <c r="L136" s="31"/>
      <c r="M136" s="146"/>
      <c r="T136" s="52"/>
      <c r="AT136" s="16" t="s">
        <v>142</v>
      </c>
      <c r="AU136" s="16" t="s">
        <v>79</v>
      </c>
    </row>
    <row r="137" spans="2:65" s="1" customFormat="1" ht="16.5" customHeight="1">
      <c r="B137" s="31"/>
      <c r="C137" s="162" t="s">
        <v>215</v>
      </c>
      <c r="D137" s="162" t="s">
        <v>190</v>
      </c>
      <c r="E137" s="163" t="s">
        <v>216</v>
      </c>
      <c r="F137" s="164" t="s">
        <v>217</v>
      </c>
      <c r="G137" s="165" t="s">
        <v>186</v>
      </c>
      <c r="H137" s="166">
        <v>2</v>
      </c>
      <c r="I137" s="167"/>
      <c r="J137" s="168">
        <f>ROUND(I137*H137,2)</f>
        <v>0</v>
      </c>
      <c r="K137" s="164" t="s">
        <v>139</v>
      </c>
      <c r="L137" s="169"/>
      <c r="M137" s="170" t="s">
        <v>19</v>
      </c>
      <c r="N137" s="171" t="s">
        <v>41</v>
      </c>
      <c r="P137" s="139">
        <f>O137*H137</f>
        <v>0</v>
      </c>
      <c r="Q137" s="139">
        <v>9.2999999999999999E-2</v>
      </c>
      <c r="R137" s="139">
        <f>Q137*H137</f>
        <v>0.186</v>
      </c>
      <c r="S137" s="139">
        <v>0</v>
      </c>
      <c r="T137" s="140">
        <f>S137*H137</f>
        <v>0</v>
      </c>
      <c r="AR137" s="141" t="s">
        <v>182</v>
      </c>
      <c r="AT137" s="141" t="s">
        <v>190</v>
      </c>
      <c r="AU137" s="141" t="s">
        <v>79</v>
      </c>
      <c r="AY137" s="16" t="s">
        <v>133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6" t="s">
        <v>77</v>
      </c>
      <c r="BK137" s="142">
        <f>ROUND(I137*H137,2)</f>
        <v>0</v>
      </c>
      <c r="BL137" s="16" t="s">
        <v>140</v>
      </c>
      <c r="BM137" s="141" t="s">
        <v>332</v>
      </c>
    </row>
    <row r="138" spans="2:65" s="11" customFormat="1" ht="22.8" customHeight="1">
      <c r="B138" s="118"/>
      <c r="D138" s="119" t="s">
        <v>69</v>
      </c>
      <c r="E138" s="128" t="s">
        <v>189</v>
      </c>
      <c r="F138" s="128" t="s">
        <v>219</v>
      </c>
      <c r="I138" s="121"/>
      <c r="J138" s="129">
        <f>BK138</f>
        <v>0</v>
      </c>
      <c r="L138" s="118"/>
      <c r="M138" s="123"/>
      <c r="P138" s="124">
        <f>SUM(P139:P159)</f>
        <v>0</v>
      </c>
      <c r="R138" s="124">
        <f>SUM(R139:R159)</f>
        <v>7.1776171999999994</v>
      </c>
      <c r="T138" s="125">
        <f>SUM(T139:T159)</f>
        <v>5</v>
      </c>
      <c r="AR138" s="119" t="s">
        <v>77</v>
      </c>
      <c r="AT138" s="126" t="s">
        <v>69</v>
      </c>
      <c r="AU138" s="126" t="s">
        <v>77</v>
      </c>
      <c r="AY138" s="119" t="s">
        <v>133</v>
      </c>
      <c r="BK138" s="127">
        <f>SUM(BK139:BK159)</f>
        <v>0</v>
      </c>
    </row>
    <row r="139" spans="2:65" s="1" customFormat="1" ht="16.5" customHeight="1">
      <c r="B139" s="31"/>
      <c r="C139" s="130" t="s">
        <v>220</v>
      </c>
      <c r="D139" s="130" t="s">
        <v>135</v>
      </c>
      <c r="E139" s="131" t="s">
        <v>221</v>
      </c>
      <c r="F139" s="132" t="s">
        <v>222</v>
      </c>
      <c r="G139" s="133" t="s">
        <v>223</v>
      </c>
      <c r="H139" s="134">
        <v>12</v>
      </c>
      <c r="I139" s="135"/>
      <c r="J139" s="136">
        <f>ROUND(I139*H139,2)</f>
        <v>0</v>
      </c>
      <c r="K139" s="132" t="s">
        <v>139</v>
      </c>
      <c r="L139" s="31"/>
      <c r="M139" s="137" t="s">
        <v>19</v>
      </c>
      <c r="N139" s="138" t="s">
        <v>41</v>
      </c>
      <c r="P139" s="139">
        <f>O139*H139</f>
        <v>0</v>
      </c>
      <c r="Q139" s="139">
        <v>3.5999999999999999E-3</v>
      </c>
      <c r="R139" s="139">
        <f>Q139*H139</f>
        <v>4.3200000000000002E-2</v>
      </c>
      <c r="S139" s="139">
        <v>0</v>
      </c>
      <c r="T139" s="140">
        <f>S139*H139</f>
        <v>0</v>
      </c>
      <c r="AR139" s="141" t="s">
        <v>140</v>
      </c>
      <c r="AT139" s="141" t="s">
        <v>135</v>
      </c>
      <c r="AU139" s="141" t="s">
        <v>79</v>
      </c>
      <c r="AY139" s="16" t="s">
        <v>133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6" t="s">
        <v>77</v>
      </c>
      <c r="BK139" s="142">
        <f>ROUND(I139*H139,2)</f>
        <v>0</v>
      </c>
      <c r="BL139" s="16" t="s">
        <v>140</v>
      </c>
      <c r="BM139" s="141" t="s">
        <v>333</v>
      </c>
    </row>
    <row r="140" spans="2:65" s="1" customFormat="1" ht="10.199999999999999">
      <c r="B140" s="31"/>
      <c r="D140" s="143" t="s">
        <v>142</v>
      </c>
      <c r="F140" s="144" t="s">
        <v>225</v>
      </c>
      <c r="I140" s="145"/>
      <c r="L140" s="31"/>
      <c r="M140" s="146"/>
      <c r="T140" s="52"/>
      <c r="AT140" s="16" t="s">
        <v>142</v>
      </c>
      <c r="AU140" s="16" t="s">
        <v>79</v>
      </c>
    </row>
    <row r="141" spans="2:65" s="1" customFormat="1" ht="16.5" customHeight="1">
      <c r="B141" s="31"/>
      <c r="C141" s="130" t="s">
        <v>226</v>
      </c>
      <c r="D141" s="130" t="s">
        <v>135</v>
      </c>
      <c r="E141" s="131" t="s">
        <v>334</v>
      </c>
      <c r="F141" s="132" t="s">
        <v>335</v>
      </c>
      <c r="G141" s="133" t="s">
        <v>223</v>
      </c>
      <c r="H141" s="134">
        <v>20</v>
      </c>
      <c r="I141" s="135"/>
      <c r="J141" s="136">
        <f>ROUND(I141*H141,2)</f>
        <v>0</v>
      </c>
      <c r="K141" s="132" t="s">
        <v>139</v>
      </c>
      <c r="L141" s="31"/>
      <c r="M141" s="137" t="s">
        <v>19</v>
      </c>
      <c r="N141" s="138" t="s">
        <v>41</v>
      </c>
      <c r="P141" s="139">
        <f>O141*H141</f>
        <v>0</v>
      </c>
      <c r="Q141" s="139">
        <v>2.0000000000000001E-4</v>
      </c>
      <c r="R141" s="139">
        <f>Q141*H141</f>
        <v>4.0000000000000001E-3</v>
      </c>
      <c r="S141" s="139">
        <v>0</v>
      </c>
      <c r="T141" s="140">
        <f>S141*H141</f>
        <v>0</v>
      </c>
      <c r="AR141" s="141" t="s">
        <v>140</v>
      </c>
      <c r="AT141" s="141" t="s">
        <v>135</v>
      </c>
      <c r="AU141" s="141" t="s">
        <v>79</v>
      </c>
      <c r="AY141" s="16" t="s">
        <v>133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6" t="s">
        <v>77</v>
      </c>
      <c r="BK141" s="142">
        <f>ROUND(I141*H141,2)</f>
        <v>0</v>
      </c>
      <c r="BL141" s="16" t="s">
        <v>140</v>
      </c>
      <c r="BM141" s="141" t="s">
        <v>336</v>
      </c>
    </row>
    <row r="142" spans="2:65" s="1" customFormat="1" ht="10.199999999999999">
      <c r="B142" s="31"/>
      <c r="D142" s="143" t="s">
        <v>142</v>
      </c>
      <c r="F142" s="144" t="s">
        <v>337</v>
      </c>
      <c r="I142" s="145"/>
      <c r="L142" s="31"/>
      <c r="M142" s="146"/>
      <c r="T142" s="52"/>
      <c r="AT142" s="16" t="s">
        <v>142</v>
      </c>
      <c r="AU142" s="16" t="s">
        <v>79</v>
      </c>
    </row>
    <row r="143" spans="2:65" s="12" customFormat="1" ht="10.199999999999999">
      <c r="B143" s="147"/>
      <c r="D143" s="148" t="s">
        <v>144</v>
      </c>
      <c r="E143" s="149" t="s">
        <v>19</v>
      </c>
      <c r="F143" s="150" t="s">
        <v>338</v>
      </c>
      <c r="H143" s="151">
        <v>20</v>
      </c>
      <c r="I143" s="152"/>
      <c r="L143" s="147"/>
      <c r="M143" s="153"/>
      <c r="T143" s="154"/>
      <c r="AT143" s="149" t="s">
        <v>144</v>
      </c>
      <c r="AU143" s="149" t="s">
        <v>79</v>
      </c>
      <c r="AV143" s="12" t="s">
        <v>79</v>
      </c>
      <c r="AW143" s="12" t="s">
        <v>32</v>
      </c>
      <c r="AX143" s="12" t="s">
        <v>70</v>
      </c>
      <c r="AY143" s="149" t="s">
        <v>133</v>
      </c>
    </row>
    <row r="144" spans="2:65" s="13" customFormat="1" ht="10.199999999999999">
      <c r="B144" s="155"/>
      <c r="D144" s="148" t="s">
        <v>144</v>
      </c>
      <c r="E144" s="156" t="s">
        <v>19</v>
      </c>
      <c r="F144" s="157" t="s">
        <v>146</v>
      </c>
      <c r="H144" s="158">
        <v>20</v>
      </c>
      <c r="I144" s="159"/>
      <c r="L144" s="155"/>
      <c r="M144" s="160"/>
      <c r="T144" s="161"/>
      <c r="AT144" s="156" t="s">
        <v>144</v>
      </c>
      <c r="AU144" s="156" t="s">
        <v>79</v>
      </c>
      <c r="AV144" s="13" t="s">
        <v>140</v>
      </c>
      <c r="AW144" s="13" t="s">
        <v>32</v>
      </c>
      <c r="AX144" s="13" t="s">
        <v>77</v>
      </c>
      <c r="AY144" s="156" t="s">
        <v>133</v>
      </c>
    </row>
    <row r="145" spans="2:65" s="1" customFormat="1" ht="21.75" customHeight="1">
      <c r="B145" s="31"/>
      <c r="C145" s="130" t="s">
        <v>231</v>
      </c>
      <c r="D145" s="130" t="s">
        <v>135</v>
      </c>
      <c r="E145" s="131" t="s">
        <v>339</v>
      </c>
      <c r="F145" s="132" t="s">
        <v>340</v>
      </c>
      <c r="G145" s="133" t="s">
        <v>223</v>
      </c>
      <c r="H145" s="134">
        <v>20</v>
      </c>
      <c r="I145" s="135"/>
      <c r="J145" s="136">
        <f>ROUND(I145*H145,2)</f>
        <v>0</v>
      </c>
      <c r="K145" s="132" t="s">
        <v>139</v>
      </c>
      <c r="L145" s="31"/>
      <c r="M145" s="137" t="s">
        <v>19</v>
      </c>
      <c r="N145" s="138" t="s">
        <v>41</v>
      </c>
      <c r="P145" s="139">
        <f>O145*H145</f>
        <v>0</v>
      </c>
      <c r="Q145" s="139">
        <v>6.4999999999999997E-4</v>
      </c>
      <c r="R145" s="139">
        <f>Q145*H145</f>
        <v>1.2999999999999999E-2</v>
      </c>
      <c r="S145" s="139">
        <v>0</v>
      </c>
      <c r="T145" s="140">
        <f>S145*H145</f>
        <v>0</v>
      </c>
      <c r="AR145" s="141" t="s">
        <v>140</v>
      </c>
      <c r="AT145" s="141" t="s">
        <v>135</v>
      </c>
      <c r="AU145" s="141" t="s">
        <v>79</v>
      </c>
      <c r="AY145" s="16" t="s">
        <v>133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6" t="s">
        <v>77</v>
      </c>
      <c r="BK145" s="142">
        <f>ROUND(I145*H145,2)</f>
        <v>0</v>
      </c>
      <c r="BL145" s="16" t="s">
        <v>140</v>
      </c>
      <c r="BM145" s="141" t="s">
        <v>341</v>
      </c>
    </row>
    <row r="146" spans="2:65" s="1" customFormat="1" ht="10.199999999999999">
      <c r="B146" s="31"/>
      <c r="D146" s="143" t="s">
        <v>142</v>
      </c>
      <c r="F146" s="144" t="s">
        <v>342</v>
      </c>
      <c r="I146" s="145"/>
      <c r="L146" s="31"/>
      <c r="M146" s="146"/>
      <c r="T146" s="52"/>
      <c r="AT146" s="16" t="s">
        <v>142</v>
      </c>
      <c r="AU146" s="16" t="s">
        <v>79</v>
      </c>
    </row>
    <row r="147" spans="2:65" s="1" customFormat="1" ht="24.15" customHeight="1">
      <c r="B147" s="31"/>
      <c r="C147" s="130" t="s">
        <v>236</v>
      </c>
      <c r="D147" s="130" t="s">
        <v>135</v>
      </c>
      <c r="E147" s="131" t="s">
        <v>343</v>
      </c>
      <c r="F147" s="132" t="s">
        <v>344</v>
      </c>
      <c r="G147" s="133" t="s">
        <v>223</v>
      </c>
      <c r="H147" s="134">
        <v>20</v>
      </c>
      <c r="I147" s="135"/>
      <c r="J147" s="136">
        <f>ROUND(I147*H147,2)</f>
        <v>0</v>
      </c>
      <c r="K147" s="132" t="s">
        <v>139</v>
      </c>
      <c r="L147" s="31"/>
      <c r="M147" s="137" t="s">
        <v>19</v>
      </c>
      <c r="N147" s="138" t="s">
        <v>41</v>
      </c>
      <c r="P147" s="139">
        <f>O147*H147</f>
        <v>0</v>
      </c>
      <c r="Q147" s="139">
        <v>0</v>
      </c>
      <c r="R147" s="139">
        <f>Q147*H147</f>
        <v>0</v>
      </c>
      <c r="S147" s="139">
        <v>0</v>
      </c>
      <c r="T147" s="140">
        <f>S147*H147</f>
        <v>0</v>
      </c>
      <c r="AR147" s="141" t="s">
        <v>140</v>
      </c>
      <c r="AT147" s="141" t="s">
        <v>135</v>
      </c>
      <c r="AU147" s="141" t="s">
        <v>79</v>
      </c>
      <c r="AY147" s="16" t="s">
        <v>133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6" t="s">
        <v>77</v>
      </c>
      <c r="BK147" s="142">
        <f>ROUND(I147*H147,2)</f>
        <v>0</v>
      </c>
      <c r="BL147" s="16" t="s">
        <v>140</v>
      </c>
      <c r="BM147" s="141" t="s">
        <v>345</v>
      </c>
    </row>
    <row r="148" spans="2:65" s="1" customFormat="1" ht="10.199999999999999">
      <c r="B148" s="31"/>
      <c r="D148" s="143" t="s">
        <v>142</v>
      </c>
      <c r="F148" s="144" t="s">
        <v>346</v>
      </c>
      <c r="I148" s="145"/>
      <c r="L148" s="31"/>
      <c r="M148" s="146"/>
      <c r="T148" s="52"/>
      <c r="AT148" s="16" t="s">
        <v>142</v>
      </c>
      <c r="AU148" s="16" t="s">
        <v>79</v>
      </c>
    </row>
    <row r="149" spans="2:65" s="1" customFormat="1" ht="16.5" customHeight="1">
      <c r="B149" s="31"/>
      <c r="C149" s="130" t="s">
        <v>241</v>
      </c>
      <c r="D149" s="130" t="s">
        <v>135</v>
      </c>
      <c r="E149" s="131" t="s">
        <v>227</v>
      </c>
      <c r="F149" s="132" t="s">
        <v>228</v>
      </c>
      <c r="G149" s="133" t="s">
        <v>223</v>
      </c>
      <c r="H149" s="134">
        <v>38.909999999999997</v>
      </c>
      <c r="I149" s="135"/>
      <c r="J149" s="136">
        <f>ROUND(I149*H149,2)</f>
        <v>0</v>
      </c>
      <c r="K149" s="132" t="s">
        <v>19</v>
      </c>
      <c r="L149" s="31"/>
      <c r="M149" s="137" t="s">
        <v>19</v>
      </c>
      <c r="N149" s="138" t="s">
        <v>41</v>
      </c>
      <c r="P149" s="139">
        <f>O149*H149</f>
        <v>0</v>
      </c>
      <c r="Q149" s="139">
        <v>0.18292</v>
      </c>
      <c r="R149" s="139">
        <f>Q149*H149</f>
        <v>7.1174171999999993</v>
      </c>
      <c r="S149" s="139">
        <v>0</v>
      </c>
      <c r="T149" s="140">
        <f>S149*H149</f>
        <v>0</v>
      </c>
      <c r="AR149" s="141" t="s">
        <v>140</v>
      </c>
      <c r="AT149" s="141" t="s">
        <v>135</v>
      </c>
      <c r="AU149" s="141" t="s">
        <v>79</v>
      </c>
      <c r="AY149" s="16" t="s">
        <v>133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6" t="s">
        <v>77</v>
      </c>
      <c r="BK149" s="142">
        <f>ROUND(I149*H149,2)</f>
        <v>0</v>
      </c>
      <c r="BL149" s="16" t="s">
        <v>140</v>
      </c>
      <c r="BM149" s="141" t="s">
        <v>347</v>
      </c>
    </row>
    <row r="150" spans="2:65" s="12" customFormat="1" ht="20.399999999999999">
      <c r="B150" s="147"/>
      <c r="D150" s="148" t="s">
        <v>144</v>
      </c>
      <c r="E150" s="149" t="s">
        <v>19</v>
      </c>
      <c r="F150" s="150" t="s">
        <v>348</v>
      </c>
      <c r="H150" s="151">
        <v>38.909999999999997</v>
      </c>
      <c r="I150" s="152"/>
      <c r="L150" s="147"/>
      <c r="M150" s="153"/>
      <c r="T150" s="154"/>
      <c r="AT150" s="149" t="s">
        <v>144</v>
      </c>
      <c r="AU150" s="149" t="s">
        <v>79</v>
      </c>
      <c r="AV150" s="12" t="s">
        <v>79</v>
      </c>
      <c r="AW150" s="12" t="s">
        <v>32</v>
      </c>
      <c r="AX150" s="12" t="s">
        <v>70</v>
      </c>
      <c r="AY150" s="149" t="s">
        <v>133</v>
      </c>
    </row>
    <row r="151" spans="2:65" s="13" customFormat="1" ht="10.199999999999999">
      <c r="B151" s="155"/>
      <c r="D151" s="148" t="s">
        <v>144</v>
      </c>
      <c r="E151" s="156" t="s">
        <v>19</v>
      </c>
      <c r="F151" s="157" t="s">
        <v>146</v>
      </c>
      <c r="H151" s="158">
        <v>38.909999999999997</v>
      </c>
      <c r="I151" s="159"/>
      <c r="L151" s="155"/>
      <c r="M151" s="160"/>
      <c r="T151" s="161"/>
      <c r="AT151" s="156" t="s">
        <v>144</v>
      </c>
      <c r="AU151" s="156" t="s">
        <v>79</v>
      </c>
      <c r="AV151" s="13" t="s">
        <v>140</v>
      </c>
      <c r="AW151" s="13" t="s">
        <v>32</v>
      </c>
      <c r="AX151" s="13" t="s">
        <v>77</v>
      </c>
      <c r="AY151" s="156" t="s">
        <v>133</v>
      </c>
    </row>
    <row r="152" spans="2:65" s="1" customFormat="1" ht="21.75" customHeight="1">
      <c r="B152" s="31"/>
      <c r="C152" s="130" t="s">
        <v>7</v>
      </c>
      <c r="D152" s="130" t="s">
        <v>135</v>
      </c>
      <c r="E152" s="131" t="s">
        <v>232</v>
      </c>
      <c r="F152" s="132" t="s">
        <v>233</v>
      </c>
      <c r="G152" s="133" t="s">
        <v>223</v>
      </c>
      <c r="H152" s="134">
        <v>12</v>
      </c>
      <c r="I152" s="135"/>
      <c r="J152" s="136">
        <f>ROUND(I152*H152,2)</f>
        <v>0</v>
      </c>
      <c r="K152" s="132" t="s">
        <v>139</v>
      </c>
      <c r="L152" s="31"/>
      <c r="M152" s="137" t="s">
        <v>19</v>
      </c>
      <c r="N152" s="138" t="s">
        <v>41</v>
      </c>
      <c r="P152" s="139">
        <f>O152*H152</f>
        <v>0</v>
      </c>
      <c r="Q152" s="139">
        <v>0</v>
      </c>
      <c r="R152" s="139">
        <f>Q152*H152</f>
        <v>0</v>
      </c>
      <c r="S152" s="139">
        <v>0</v>
      </c>
      <c r="T152" s="140">
        <f>S152*H152</f>
        <v>0</v>
      </c>
      <c r="AR152" s="141" t="s">
        <v>140</v>
      </c>
      <c r="AT152" s="141" t="s">
        <v>135</v>
      </c>
      <c r="AU152" s="141" t="s">
        <v>79</v>
      </c>
      <c r="AY152" s="16" t="s">
        <v>133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6" t="s">
        <v>77</v>
      </c>
      <c r="BK152" s="142">
        <f>ROUND(I152*H152,2)</f>
        <v>0</v>
      </c>
      <c r="BL152" s="16" t="s">
        <v>140</v>
      </c>
      <c r="BM152" s="141" t="s">
        <v>349</v>
      </c>
    </row>
    <row r="153" spans="2:65" s="1" customFormat="1" ht="10.199999999999999">
      <c r="B153" s="31"/>
      <c r="D153" s="143" t="s">
        <v>142</v>
      </c>
      <c r="F153" s="144" t="s">
        <v>235</v>
      </c>
      <c r="I153" s="145"/>
      <c r="L153" s="31"/>
      <c r="M153" s="146"/>
      <c r="T153" s="52"/>
      <c r="AT153" s="16" t="s">
        <v>142</v>
      </c>
      <c r="AU153" s="16" t="s">
        <v>79</v>
      </c>
    </row>
    <row r="154" spans="2:65" s="1" customFormat="1" ht="16.5" customHeight="1">
      <c r="B154" s="31"/>
      <c r="C154" s="130" t="s">
        <v>256</v>
      </c>
      <c r="D154" s="130" t="s">
        <v>135</v>
      </c>
      <c r="E154" s="131" t="s">
        <v>237</v>
      </c>
      <c r="F154" s="132" t="s">
        <v>238</v>
      </c>
      <c r="G154" s="133" t="s">
        <v>223</v>
      </c>
      <c r="H154" s="134">
        <v>12</v>
      </c>
      <c r="I154" s="135"/>
      <c r="J154" s="136">
        <f>ROUND(I154*H154,2)</f>
        <v>0</v>
      </c>
      <c r="K154" s="132" t="s">
        <v>139</v>
      </c>
      <c r="L154" s="31"/>
      <c r="M154" s="137" t="s">
        <v>19</v>
      </c>
      <c r="N154" s="138" t="s">
        <v>41</v>
      </c>
      <c r="P154" s="139">
        <f>O154*H154</f>
        <v>0</v>
      </c>
      <c r="Q154" s="139">
        <v>0</v>
      </c>
      <c r="R154" s="139">
        <f>Q154*H154</f>
        <v>0</v>
      </c>
      <c r="S154" s="139">
        <v>0</v>
      </c>
      <c r="T154" s="140">
        <f>S154*H154</f>
        <v>0</v>
      </c>
      <c r="AR154" s="141" t="s">
        <v>140</v>
      </c>
      <c r="AT154" s="141" t="s">
        <v>135</v>
      </c>
      <c r="AU154" s="141" t="s">
        <v>79</v>
      </c>
      <c r="AY154" s="16" t="s">
        <v>133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6" t="s">
        <v>77</v>
      </c>
      <c r="BK154" s="142">
        <f>ROUND(I154*H154,2)</f>
        <v>0</v>
      </c>
      <c r="BL154" s="16" t="s">
        <v>140</v>
      </c>
      <c r="BM154" s="141" t="s">
        <v>350</v>
      </c>
    </row>
    <row r="155" spans="2:65" s="1" customFormat="1" ht="10.199999999999999">
      <c r="B155" s="31"/>
      <c r="D155" s="143" t="s">
        <v>142</v>
      </c>
      <c r="F155" s="144" t="s">
        <v>240</v>
      </c>
      <c r="I155" s="145"/>
      <c r="L155" s="31"/>
      <c r="M155" s="146"/>
      <c r="T155" s="52"/>
      <c r="AT155" s="16" t="s">
        <v>142</v>
      </c>
      <c r="AU155" s="16" t="s">
        <v>79</v>
      </c>
    </row>
    <row r="156" spans="2:65" s="1" customFormat="1" ht="21.75" customHeight="1">
      <c r="B156" s="31"/>
      <c r="C156" s="130" t="s">
        <v>262</v>
      </c>
      <c r="D156" s="130" t="s">
        <v>135</v>
      </c>
      <c r="E156" s="131" t="s">
        <v>242</v>
      </c>
      <c r="F156" s="132" t="s">
        <v>243</v>
      </c>
      <c r="G156" s="133" t="s">
        <v>138</v>
      </c>
      <c r="H156" s="134">
        <v>500</v>
      </c>
      <c r="I156" s="135"/>
      <c r="J156" s="136">
        <f>ROUND(I156*H156,2)</f>
        <v>0</v>
      </c>
      <c r="K156" s="132" t="s">
        <v>139</v>
      </c>
      <c r="L156" s="31"/>
      <c r="M156" s="137" t="s">
        <v>19</v>
      </c>
      <c r="N156" s="138" t="s">
        <v>41</v>
      </c>
      <c r="P156" s="139">
        <f>O156*H156</f>
        <v>0</v>
      </c>
      <c r="Q156" s="139">
        <v>0</v>
      </c>
      <c r="R156" s="139">
        <f>Q156*H156</f>
        <v>0</v>
      </c>
      <c r="S156" s="139">
        <v>0.01</v>
      </c>
      <c r="T156" s="140">
        <f>S156*H156</f>
        <v>5</v>
      </c>
      <c r="AR156" s="141" t="s">
        <v>140</v>
      </c>
      <c r="AT156" s="141" t="s">
        <v>135</v>
      </c>
      <c r="AU156" s="141" t="s">
        <v>79</v>
      </c>
      <c r="AY156" s="16" t="s">
        <v>133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6" t="s">
        <v>77</v>
      </c>
      <c r="BK156" s="142">
        <f>ROUND(I156*H156,2)</f>
        <v>0</v>
      </c>
      <c r="BL156" s="16" t="s">
        <v>140</v>
      </c>
      <c r="BM156" s="141" t="s">
        <v>351</v>
      </c>
    </row>
    <row r="157" spans="2:65" s="1" customFormat="1" ht="10.199999999999999">
      <c r="B157" s="31"/>
      <c r="D157" s="143" t="s">
        <v>142</v>
      </c>
      <c r="F157" s="144" t="s">
        <v>245</v>
      </c>
      <c r="I157" s="145"/>
      <c r="L157" s="31"/>
      <c r="M157" s="146"/>
      <c r="T157" s="52"/>
      <c r="AT157" s="16" t="s">
        <v>142</v>
      </c>
      <c r="AU157" s="16" t="s">
        <v>79</v>
      </c>
    </row>
    <row r="158" spans="2:65" s="12" customFormat="1" ht="10.199999999999999">
      <c r="B158" s="147"/>
      <c r="D158" s="148" t="s">
        <v>144</v>
      </c>
      <c r="E158" s="149" t="s">
        <v>19</v>
      </c>
      <c r="F158" s="150" t="s">
        <v>246</v>
      </c>
      <c r="H158" s="151">
        <v>500</v>
      </c>
      <c r="I158" s="152"/>
      <c r="L158" s="147"/>
      <c r="M158" s="153"/>
      <c r="T158" s="154"/>
      <c r="AT158" s="149" t="s">
        <v>144</v>
      </c>
      <c r="AU158" s="149" t="s">
        <v>79</v>
      </c>
      <c r="AV158" s="12" t="s">
        <v>79</v>
      </c>
      <c r="AW158" s="12" t="s">
        <v>32</v>
      </c>
      <c r="AX158" s="12" t="s">
        <v>70</v>
      </c>
      <c r="AY158" s="149" t="s">
        <v>133</v>
      </c>
    </row>
    <row r="159" spans="2:65" s="13" customFormat="1" ht="10.199999999999999">
      <c r="B159" s="155"/>
      <c r="D159" s="148" t="s">
        <v>144</v>
      </c>
      <c r="E159" s="156" t="s">
        <v>19</v>
      </c>
      <c r="F159" s="157" t="s">
        <v>146</v>
      </c>
      <c r="H159" s="158">
        <v>500</v>
      </c>
      <c r="I159" s="159"/>
      <c r="L159" s="155"/>
      <c r="M159" s="160"/>
      <c r="T159" s="161"/>
      <c r="AT159" s="156" t="s">
        <v>144</v>
      </c>
      <c r="AU159" s="156" t="s">
        <v>79</v>
      </c>
      <c r="AV159" s="13" t="s">
        <v>140</v>
      </c>
      <c r="AW159" s="13" t="s">
        <v>32</v>
      </c>
      <c r="AX159" s="13" t="s">
        <v>77</v>
      </c>
      <c r="AY159" s="156" t="s">
        <v>133</v>
      </c>
    </row>
    <row r="160" spans="2:65" s="11" customFormat="1" ht="22.8" customHeight="1">
      <c r="B160" s="118"/>
      <c r="D160" s="119" t="s">
        <v>69</v>
      </c>
      <c r="E160" s="128" t="s">
        <v>247</v>
      </c>
      <c r="F160" s="128" t="s">
        <v>248</v>
      </c>
      <c r="I160" s="121"/>
      <c r="J160" s="129">
        <f>BK160</f>
        <v>0</v>
      </c>
      <c r="L160" s="118"/>
      <c r="M160" s="123"/>
      <c r="P160" s="124">
        <f>SUM(P161:P186)</f>
        <v>0</v>
      </c>
      <c r="R160" s="124">
        <f>SUM(R161:R186)</f>
        <v>0</v>
      </c>
      <c r="T160" s="125">
        <f>SUM(T161:T186)</f>
        <v>0</v>
      </c>
      <c r="AR160" s="119" t="s">
        <v>77</v>
      </c>
      <c r="AT160" s="126" t="s">
        <v>69</v>
      </c>
      <c r="AU160" s="126" t="s">
        <v>77</v>
      </c>
      <c r="AY160" s="119" t="s">
        <v>133</v>
      </c>
      <c r="BK160" s="127">
        <f>SUM(BK161:BK186)</f>
        <v>0</v>
      </c>
    </row>
    <row r="161" spans="2:65" s="1" customFormat="1" ht="24.15" customHeight="1">
      <c r="B161" s="31"/>
      <c r="C161" s="130" t="s">
        <v>268</v>
      </c>
      <c r="D161" s="130" t="s">
        <v>135</v>
      </c>
      <c r="E161" s="131" t="s">
        <v>249</v>
      </c>
      <c r="F161" s="132" t="s">
        <v>250</v>
      </c>
      <c r="G161" s="133" t="s">
        <v>251</v>
      </c>
      <c r="H161" s="134">
        <v>38.851999999999997</v>
      </c>
      <c r="I161" s="135"/>
      <c r="J161" s="136">
        <f>ROUND(I161*H161,2)</f>
        <v>0</v>
      </c>
      <c r="K161" s="132" t="s">
        <v>139</v>
      </c>
      <c r="L161" s="31"/>
      <c r="M161" s="137" t="s">
        <v>19</v>
      </c>
      <c r="N161" s="138" t="s">
        <v>41</v>
      </c>
      <c r="P161" s="139">
        <f>O161*H161</f>
        <v>0</v>
      </c>
      <c r="Q161" s="139">
        <v>0</v>
      </c>
      <c r="R161" s="139">
        <f>Q161*H161</f>
        <v>0</v>
      </c>
      <c r="S161" s="139">
        <v>0</v>
      </c>
      <c r="T161" s="140">
        <f>S161*H161</f>
        <v>0</v>
      </c>
      <c r="AR161" s="141" t="s">
        <v>140</v>
      </c>
      <c r="AT161" s="141" t="s">
        <v>135</v>
      </c>
      <c r="AU161" s="141" t="s">
        <v>79</v>
      </c>
      <c r="AY161" s="16" t="s">
        <v>133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6" t="s">
        <v>77</v>
      </c>
      <c r="BK161" s="142">
        <f>ROUND(I161*H161,2)</f>
        <v>0</v>
      </c>
      <c r="BL161" s="16" t="s">
        <v>140</v>
      </c>
      <c r="BM161" s="141" t="s">
        <v>352</v>
      </c>
    </row>
    <row r="162" spans="2:65" s="1" customFormat="1" ht="10.199999999999999">
      <c r="B162" s="31"/>
      <c r="D162" s="143" t="s">
        <v>142</v>
      </c>
      <c r="F162" s="144" t="s">
        <v>253</v>
      </c>
      <c r="I162" s="145"/>
      <c r="L162" s="31"/>
      <c r="M162" s="146"/>
      <c r="T162" s="52"/>
      <c r="AT162" s="16" t="s">
        <v>142</v>
      </c>
      <c r="AU162" s="16" t="s">
        <v>79</v>
      </c>
    </row>
    <row r="163" spans="2:65" s="12" customFormat="1" ht="10.199999999999999">
      <c r="B163" s="147"/>
      <c r="D163" s="148" t="s">
        <v>144</v>
      </c>
      <c r="E163" s="149" t="s">
        <v>19</v>
      </c>
      <c r="F163" s="150" t="s">
        <v>353</v>
      </c>
      <c r="H163" s="151">
        <v>33.851999999999997</v>
      </c>
      <c r="I163" s="152"/>
      <c r="L163" s="147"/>
      <c r="M163" s="153"/>
      <c r="T163" s="154"/>
      <c r="AT163" s="149" t="s">
        <v>144</v>
      </c>
      <c r="AU163" s="149" t="s">
        <v>79</v>
      </c>
      <c r="AV163" s="12" t="s">
        <v>79</v>
      </c>
      <c r="AW163" s="12" t="s">
        <v>32</v>
      </c>
      <c r="AX163" s="12" t="s">
        <v>70</v>
      </c>
      <c r="AY163" s="149" t="s">
        <v>133</v>
      </c>
    </row>
    <row r="164" spans="2:65" s="12" customFormat="1" ht="10.199999999999999">
      <c r="B164" s="147"/>
      <c r="D164" s="148" t="s">
        <v>144</v>
      </c>
      <c r="E164" s="149" t="s">
        <v>19</v>
      </c>
      <c r="F164" s="150" t="s">
        <v>255</v>
      </c>
      <c r="H164" s="151">
        <v>5</v>
      </c>
      <c r="I164" s="152"/>
      <c r="L164" s="147"/>
      <c r="M164" s="153"/>
      <c r="T164" s="154"/>
      <c r="AT164" s="149" t="s">
        <v>144</v>
      </c>
      <c r="AU164" s="149" t="s">
        <v>79</v>
      </c>
      <c r="AV164" s="12" t="s">
        <v>79</v>
      </c>
      <c r="AW164" s="12" t="s">
        <v>32</v>
      </c>
      <c r="AX164" s="12" t="s">
        <v>70</v>
      </c>
      <c r="AY164" s="149" t="s">
        <v>133</v>
      </c>
    </row>
    <row r="165" spans="2:65" s="13" customFormat="1" ht="10.199999999999999">
      <c r="B165" s="155"/>
      <c r="D165" s="148" t="s">
        <v>144</v>
      </c>
      <c r="E165" s="156" t="s">
        <v>19</v>
      </c>
      <c r="F165" s="157" t="s">
        <v>146</v>
      </c>
      <c r="H165" s="158">
        <v>38.851999999999997</v>
      </c>
      <c r="I165" s="159"/>
      <c r="L165" s="155"/>
      <c r="M165" s="160"/>
      <c r="T165" s="161"/>
      <c r="AT165" s="156" t="s">
        <v>144</v>
      </c>
      <c r="AU165" s="156" t="s">
        <v>79</v>
      </c>
      <c r="AV165" s="13" t="s">
        <v>140</v>
      </c>
      <c r="AW165" s="13" t="s">
        <v>32</v>
      </c>
      <c r="AX165" s="13" t="s">
        <v>77</v>
      </c>
      <c r="AY165" s="156" t="s">
        <v>133</v>
      </c>
    </row>
    <row r="166" spans="2:65" s="1" customFormat="1" ht="24.15" customHeight="1">
      <c r="B166" s="31"/>
      <c r="C166" s="130" t="s">
        <v>274</v>
      </c>
      <c r="D166" s="130" t="s">
        <v>135</v>
      </c>
      <c r="E166" s="131" t="s">
        <v>257</v>
      </c>
      <c r="F166" s="132" t="s">
        <v>258</v>
      </c>
      <c r="G166" s="133" t="s">
        <v>251</v>
      </c>
      <c r="H166" s="134">
        <v>738.18799999999999</v>
      </c>
      <c r="I166" s="135"/>
      <c r="J166" s="136">
        <f>ROUND(I166*H166,2)</f>
        <v>0</v>
      </c>
      <c r="K166" s="132" t="s">
        <v>139</v>
      </c>
      <c r="L166" s="31"/>
      <c r="M166" s="137" t="s">
        <v>19</v>
      </c>
      <c r="N166" s="138" t="s">
        <v>41</v>
      </c>
      <c r="P166" s="139">
        <f>O166*H166</f>
        <v>0</v>
      </c>
      <c r="Q166" s="139">
        <v>0</v>
      </c>
      <c r="R166" s="139">
        <f>Q166*H166</f>
        <v>0</v>
      </c>
      <c r="S166" s="139">
        <v>0</v>
      </c>
      <c r="T166" s="140">
        <f>S166*H166</f>
        <v>0</v>
      </c>
      <c r="AR166" s="141" t="s">
        <v>140</v>
      </c>
      <c r="AT166" s="141" t="s">
        <v>135</v>
      </c>
      <c r="AU166" s="141" t="s">
        <v>79</v>
      </c>
      <c r="AY166" s="16" t="s">
        <v>133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6" t="s">
        <v>77</v>
      </c>
      <c r="BK166" s="142">
        <f>ROUND(I166*H166,2)</f>
        <v>0</v>
      </c>
      <c r="BL166" s="16" t="s">
        <v>140</v>
      </c>
      <c r="BM166" s="141" t="s">
        <v>354</v>
      </c>
    </row>
    <row r="167" spans="2:65" s="1" customFormat="1" ht="10.199999999999999">
      <c r="B167" s="31"/>
      <c r="D167" s="143" t="s">
        <v>142</v>
      </c>
      <c r="F167" s="144" t="s">
        <v>260</v>
      </c>
      <c r="I167" s="145"/>
      <c r="L167" s="31"/>
      <c r="M167" s="146"/>
      <c r="T167" s="52"/>
      <c r="AT167" s="16" t="s">
        <v>142</v>
      </c>
      <c r="AU167" s="16" t="s">
        <v>79</v>
      </c>
    </row>
    <row r="168" spans="2:65" s="12" customFormat="1" ht="10.199999999999999">
      <c r="B168" s="147"/>
      <c r="D168" s="148" t="s">
        <v>144</v>
      </c>
      <c r="E168" s="149" t="s">
        <v>19</v>
      </c>
      <c r="F168" s="150" t="s">
        <v>355</v>
      </c>
      <c r="H168" s="151">
        <v>738.18799999999999</v>
      </c>
      <c r="I168" s="152"/>
      <c r="L168" s="147"/>
      <c r="M168" s="153"/>
      <c r="T168" s="154"/>
      <c r="AT168" s="149" t="s">
        <v>144</v>
      </c>
      <c r="AU168" s="149" t="s">
        <v>79</v>
      </c>
      <c r="AV168" s="12" t="s">
        <v>79</v>
      </c>
      <c r="AW168" s="12" t="s">
        <v>32</v>
      </c>
      <c r="AX168" s="12" t="s">
        <v>70</v>
      </c>
      <c r="AY168" s="149" t="s">
        <v>133</v>
      </c>
    </row>
    <row r="169" spans="2:65" s="13" customFormat="1" ht="10.199999999999999">
      <c r="B169" s="155"/>
      <c r="D169" s="148" t="s">
        <v>144</v>
      </c>
      <c r="E169" s="156" t="s">
        <v>19</v>
      </c>
      <c r="F169" s="157" t="s">
        <v>146</v>
      </c>
      <c r="H169" s="158">
        <v>738.18799999999999</v>
      </c>
      <c r="I169" s="159"/>
      <c r="L169" s="155"/>
      <c r="M169" s="160"/>
      <c r="T169" s="161"/>
      <c r="AT169" s="156" t="s">
        <v>144</v>
      </c>
      <c r="AU169" s="156" t="s">
        <v>79</v>
      </c>
      <c r="AV169" s="13" t="s">
        <v>140</v>
      </c>
      <c r="AW169" s="13" t="s">
        <v>32</v>
      </c>
      <c r="AX169" s="13" t="s">
        <v>77</v>
      </c>
      <c r="AY169" s="156" t="s">
        <v>133</v>
      </c>
    </row>
    <row r="170" spans="2:65" s="1" customFormat="1" ht="24.15" customHeight="1">
      <c r="B170" s="31"/>
      <c r="C170" s="130" t="s">
        <v>280</v>
      </c>
      <c r="D170" s="130" t="s">
        <v>135</v>
      </c>
      <c r="E170" s="131" t="s">
        <v>263</v>
      </c>
      <c r="F170" s="132" t="s">
        <v>264</v>
      </c>
      <c r="G170" s="133" t="s">
        <v>251</v>
      </c>
      <c r="H170" s="134">
        <v>122.956</v>
      </c>
      <c r="I170" s="135"/>
      <c r="J170" s="136">
        <f>ROUND(I170*H170,2)</f>
        <v>0</v>
      </c>
      <c r="K170" s="132" t="s">
        <v>139</v>
      </c>
      <c r="L170" s="31"/>
      <c r="M170" s="137" t="s">
        <v>19</v>
      </c>
      <c r="N170" s="138" t="s">
        <v>41</v>
      </c>
      <c r="P170" s="139">
        <f>O170*H170</f>
        <v>0</v>
      </c>
      <c r="Q170" s="139">
        <v>0</v>
      </c>
      <c r="R170" s="139">
        <f>Q170*H170</f>
        <v>0</v>
      </c>
      <c r="S170" s="139">
        <v>0</v>
      </c>
      <c r="T170" s="140">
        <f>S170*H170</f>
        <v>0</v>
      </c>
      <c r="AR170" s="141" t="s">
        <v>140</v>
      </c>
      <c r="AT170" s="141" t="s">
        <v>135</v>
      </c>
      <c r="AU170" s="141" t="s">
        <v>79</v>
      </c>
      <c r="AY170" s="16" t="s">
        <v>133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6" t="s">
        <v>77</v>
      </c>
      <c r="BK170" s="142">
        <f>ROUND(I170*H170,2)</f>
        <v>0</v>
      </c>
      <c r="BL170" s="16" t="s">
        <v>140</v>
      </c>
      <c r="BM170" s="141" t="s">
        <v>356</v>
      </c>
    </row>
    <row r="171" spans="2:65" s="1" customFormat="1" ht="10.199999999999999">
      <c r="B171" s="31"/>
      <c r="D171" s="143" t="s">
        <v>142</v>
      </c>
      <c r="F171" s="144" t="s">
        <v>266</v>
      </c>
      <c r="I171" s="145"/>
      <c r="L171" s="31"/>
      <c r="M171" s="146"/>
      <c r="T171" s="52"/>
      <c r="AT171" s="16" t="s">
        <v>142</v>
      </c>
      <c r="AU171" s="16" t="s">
        <v>79</v>
      </c>
    </row>
    <row r="172" spans="2:65" s="12" customFormat="1" ht="10.199999999999999">
      <c r="B172" s="147"/>
      <c r="D172" s="148" t="s">
        <v>144</v>
      </c>
      <c r="E172" s="149" t="s">
        <v>19</v>
      </c>
      <c r="F172" s="150" t="s">
        <v>357</v>
      </c>
      <c r="H172" s="151">
        <v>122.956</v>
      </c>
      <c r="I172" s="152"/>
      <c r="L172" s="147"/>
      <c r="M172" s="153"/>
      <c r="T172" s="154"/>
      <c r="AT172" s="149" t="s">
        <v>144</v>
      </c>
      <c r="AU172" s="149" t="s">
        <v>79</v>
      </c>
      <c r="AV172" s="12" t="s">
        <v>79</v>
      </c>
      <c r="AW172" s="12" t="s">
        <v>32</v>
      </c>
      <c r="AX172" s="12" t="s">
        <v>70</v>
      </c>
      <c r="AY172" s="149" t="s">
        <v>133</v>
      </c>
    </row>
    <row r="173" spans="2:65" s="13" customFormat="1" ht="10.199999999999999">
      <c r="B173" s="155"/>
      <c r="D173" s="148" t="s">
        <v>144</v>
      </c>
      <c r="E173" s="156" t="s">
        <v>19</v>
      </c>
      <c r="F173" s="157" t="s">
        <v>146</v>
      </c>
      <c r="H173" s="158">
        <v>122.956</v>
      </c>
      <c r="I173" s="159"/>
      <c r="L173" s="155"/>
      <c r="M173" s="160"/>
      <c r="T173" s="161"/>
      <c r="AT173" s="156" t="s">
        <v>144</v>
      </c>
      <c r="AU173" s="156" t="s">
        <v>79</v>
      </c>
      <c r="AV173" s="13" t="s">
        <v>140</v>
      </c>
      <c r="AW173" s="13" t="s">
        <v>32</v>
      </c>
      <c r="AX173" s="13" t="s">
        <v>77</v>
      </c>
      <c r="AY173" s="156" t="s">
        <v>133</v>
      </c>
    </row>
    <row r="174" spans="2:65" s="1" customFormat="1" ht="24.15" customHeight="1">
      <c r="B174" s="31"/>
      <c r="C174" s="130" t="s">
        <v>288</v>
      </c>
      <c r="D174" s="130" t="s">
        <v>135</v>
      </c>
      <c r="E174" s="131" t="s">
        <v>269</v>
      </c>
      <c r="F174" s="132" t="s">
        <v>270</v>
      </c>
      <c r="G174" s="133" t="s">
        <v>251</v>
      </c>
      <c r="H174" s="134">
        <v>2336.1640000000002</v>
      </c>
      <c r="I174" s="135"/>
      <c r="J174" s="136">
        <f>ROUND(I174*H174,2)</f>
        <v>0</v>
      </c>
      <c r="K174" s="132" t="s">
        <v>139</v>
      </c>
      <c r="L174" s="31"/>
      <c r="M174" s="137" t="s">
        <v>19</v>
      </c>
      <c r="N174" s="138" t="s">
        <v>41</v>
      </c>
      <c r="P174" s="139">
        <f>O174*H174</f>
        <v>0</v>
      </c>
      <c r="Q174" s="139">
        <v>0</v>
      </c>
      <c r="R174" s="139">
        <f>Q174*H174</f>
        <v>0</v>
      </c>
      <c r="S174" s="139">
        <v>0</v>
      </c>
      <c r="T174" s="140">
        <f>S174*H174</f>
        <v>0</v>
      </c>
      <c r="AR174" s="141" t="s">
        <v>140</v>
      </c>
      <c r="AT174" s="141" t="s">
        <v>135</v>
      </c>
      <c r="AU174" s="141" t="s">
        <v>79</v>
      </c>
      <c r="AY174" s="16" t="s">
        <v>133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6" t="s">
        <v>77</v>
      </c>
      <c r="BK174" s="142">
        <f>ROUND(I174*H174,2)</f>
        <v>0</v>
      </c>
      <c r="BL174" s="16" t="s">
        <v>140</v>
      </c>
      <c r="BM174" s="141" t="s">
        <v>358</v>
      </c>
    </row>
    <row r="175" spans="2:65" s="1" customFormat="1" ht="10.199999999999999">
      <c r="B175" s="31"/>
      <c r="D175" s="143" t="s">
        <v>142</v>
      </c>
      <c r="F175" s="144" t="s">
        <v>272</v>
      </c>
      <c r="I175" s="145"/>
      <c r="L175" s="31"/>
      <c r="M175" s="146"/>
      <c r="T175" s="52"/>
      <c r="AT175" s="16" t="s">
        <v>142</v>
      </c>
      <c r="AU175" s="16" t="s">
        <v>79</v>
      </c>
    </row>
    <row r="176" spans="2:65" s="12" customFormat="1" ht="10.199999999999999">
      <c r="B176" s="147"/>
      <c r="D176" s="148" t="s">
        <v>144</v>
      </c>
      <c r="E176" s="149" t="s">
        <v>19</v>
      </c>
      <c r="F176" s="150" t="s">
        <v>359</v>
      </c>
      <c r="H176" s="151">
        <v>2336.1640000000002</v>
      </c>
      <c r="I176" s="152"/>
      <c r="L176" s="147"/>
      <c r="M176" s="153"/>
      <c r="T176" s="154"/>
      <c r="AT176" s="149" t="s">
        <v>144</v>
      </c>
      <c r="AU176" s="149" t="s">
        <v>79</v>
      </c>
      <c r="AV176" s="12" t="s">
        <v>79</v>
      </c>
      <c r="AW176" s="12" t="s">
        <v>32</v>
      </c>
      <c r="AX176" s="12" t="s">
        <v>70</v>
      </c>
      <c r="AY176" s="149" t="s">
        <v>133</v>
      </c>
    </row>
    <row r="177" spans="2:65" s="13" customFormat="1" ht="10.199999999999999">
      <c r="B177" s="155"/>
      <c r="D177" s="148" t="s">
        <v>144</v>
      </c>
      <c r="E177" s="156" t="s">
        <v>19</v>
      </c>
      <c r="F177" s="157" t="s">
        <v>146</v>
      </c>
      <c r="H177" s="158">
        <v>2336.1640000000002</v>
      </c>
      <c r="I177" s="159"/>
      <c r="L177" s="155"/>
      <c r="M177" s="160"/>
      <c r="T177" s="161"/>
      <c r="AT177" s="156" t="s">
        <v>144</v>
      </c>
      <c r="AU177" s="156" t="s">
        <v>79</v>
      </c>
      <c r="AV177" s="13" t="s">
        <v>140</v>
      </c>
      <c r="AW177" s="13" t="s">
        <v>32</v>
      </c>
      <c r="AX177" s="13" t="s">
        <v>77</v>
      </c>
      <c r="AY177" s="156" t="s">
        <v>133</v>
      </c>
    </row>
    <row r="178" spans="2:65" s="1" customFormat="1" ht="24.15" customHeight="1">
      <c r="B178" s="31"/>
      <c r="C178" s="130" t="s">
        <v>295</v>
      </c>
      <c r="D178" s="130" t="s">
        <v>135</v>
      </c>
      <c r="E178" s="131" t="s">
        <v>275</v>
      </c>
      <c r="F178" s="132" t="s">
        <v>276</v>
      </c>
      <c r="G178" s="133" t="s">
        <v>251</v>
      </c>
      <c r="H178" s="134">
        <v>38.851999999999997</v>
      </c>
      <c r="I178" s="135"/>
      <c r="J178" s="136">
        <f>ROUND(I178*H178,2)</f>
        <v>0</v>
      </c>
      <c r="K178" s="132" t="s">
        <v>139</v>
      </c>
      <c r="L178" s="31"/>
      <c r="M178" s="137" t="s">
        <v>19</v>
      </c>
      <c r="N178" s="138" t="s">
        <v>41</v>
      </c>
      <c r="P178" s="139">
        <f>O178*H178</f>
        <v>0</v>
      </c>
      <c r="Q178" s="139">
        <v>0</v>
      </c>
      <c r="R178" s="139">
        <f>Q178*H178</f>
        <v>0</v>
      </c>
      <c r="S178" s="139">
        <v>0</v>
      </c>
      <c r="T178" s="140">
        <f>S178*H178</f>
        <v>0</v>
      </c>
      <c r="AR178" s="141" t="s">
        <v>140</v>
      </c>
      <c r="AT178" s="141" t="s">
        <v>135</v>
      </c>
      <c r="AU178" s="141" t="s">
        <v>79</v>
      </c>
      <c r="AY178" s="16" t="s">
        <v>133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6" t="s">
        <v>77</v>
      </c>
      <c r="BK178" s="142">
        <f>ROUND(I178*H178,2)</f>
        <v>0</v>
      </c>
      <c r="BL178" s="16" t="s">
        <v>140</v>
      </c>
      <c r="BM178" s="141" t="s">
        <v>360</v>
      </c>
    </row>
    <row r="179" spans="2:65" s="1" customFormat="1" ht="10.199999999999999">
      <c r="B179" s="31"/>
      <c r="D179" s="143" t="s">
        <v>142</v>
      </c>
      <c r="F179" s="144" t="s">
        <v>278</v>
      </c>
      <c r="I179" s="145"/>
      <c r="L179" s="31"/>
      <c r="M179" s="146"/>
      <c r="T179" s="52"/>
      <c r="AT179" s="16" t="s">
        <v>142</v>
      </c>
      <c r="AU179" s="16" t="s">
        <v>79</v>
      </c>
    </row>
    <row r="180" spans="2:65" s="12" customFormat="1" ht="10.199999999999999">
      <c r="B180" s="147"/>
      <c r="D180" s="148" t="s">
        <v>144</v>
      </c>
      <c r="E180" s="149" t="s">
        <v>19</v>
      </c>
      <c r="F180" s="150" t="s">
        <v>353</v>
      </c>
      <c r="H180" s="151">
        <v>33.851999999999997</v>
      </c>
      <c r="I180" s="152"/>
      <c r="L180" s="147"/>
      <c r="M180" s="153"/>
      <c r="T180" s="154"/>
      <c r="AT180" s="149" t="s">
        <v>144</v>
      </c>
      <c r="AU180" s="149" t="s">
        <v>79</v>
      </c>
      <c r="AV180" s="12" t="s">
        <v>79</v>
      </c>
      <c r="AW180" s="12" t="s">
        <v>32</v>
      </c>
      <c r="AX180" s="12" t="s">
        <v>70</v>
      </c>
      <c r="AY180" s="149" t="s">
        <v>133</v>
      </c>
    </row>
    <row r="181" spans="2:65" s="12" customFormat="1" ht="10.199999999999999">
      <c r="B181" s="147"/>
      <c r="D181" s="148" t="s">
        <v>144</v>
      </c>
      <c r="E181" s="149" t="s">
        <v>19</v>
      </c>
      <c r="F181" s="150" t="s">
        <v>279</v>
      </c>
      <c r="H181" s="151">
        <v>5</v>
      </c>
      <c r="I181" s="152"/>
      <c r="L181" s="147"/>
      <c r="M181" s="153"/>
      <c r="T181" s="154"/>
      <c r="AT181" s="149" t="s">
        <v>144</v>
      </c>
      <c r="AU181" s="149" t="s">
        <v>79</v>
      </c>
      <c r="AV181" s="12" t="s">
        <v>79</v>
      </c>
      <c r="AW181" s="12" t="s">
        <v>32</v>
      </c>
      <c r="AX181" s="12" t="s">
        <v>70</v>
      </c>
      <c r="AY181" s="149" t="s">
        <v>133</v>
      </c>
    </row>
    <row r="182" spans="2:65" s="13" customFormat="1" ht="10.199999999999999">
      <c r="B182" s="155"/>
      <c r="D182" s="148" t="s">
        <v>144</v>
      </c>
      <c r="E182" s="156" t="s">
        <v>19</v>
      </c>
      <c r="F182" s="157" t="s">
        <v>146</v>
      </c>
      <c r="H182" s="158">
        <v>38.851999999999997</v>
      </c>
      <c r="I182" s="159"/>
      <c r="L182" s="155"/>
      <c r="M182" s="160"/>
      <c r="T182" s="161"/>
      <c r="AT182" s="156" t="s">
        <v>144</v>
      </c>
      <c r="AU182" s="156" t="s">
        <v>79</v>
      </c>
      <c r="AV182" s="13" t="s">
        <v>140</v>
      </c>
      <c r="AW182" s="13" t="s">
        <v>32</v>
      </c>
      <c r="AX182" s="13" t="s">
        <v>77</v>
      </c>
      <c r="AY182" s="156" t="s">
        <v>133</v>
      </c>
    </row>
    <row r="183" spans="2:65" s="1" customFormat="1" ht="24.15" customHeight="1">
      <c r="B183" s="31"/>
      <c r="C183" s="130" t="s">
        <v>299</v>
      </c>
      <c r="D183" s="130" t="s">
        <v>135</v>
      </c>
      <c r="E183" s="131" t="s">
        <v>281</v>
      </c>
      <c r="F183" s="132" t="s">
        <v>282</v>
      </c>
      <c r="G183" s="133" t="s">
        <v>251</v>
      </c>
      <c r="H183" s="134">
        <v>122.956</v>
      </c>
      <c r="I183" s="135"/>
      <c r="J183" s="136">
        <f>ROUND(I183*H183,2)</f>
        <v>0</v>
      </c>
      <c r="K183" s="132" t="s">
        <v>139</v>
      </c>
      <c r="L183" s="31"/>
      <c r="M183" s="137" t="s">
        <v>19</v>
      </c>
      <c r="N183" s="138" t="s">
        <v>41</v>
      </c>
      <c r="P183" s="139">
        <f>O183*H183</f>
        <v>0</v>
      </c>
      <c r="Q183" s="139">
        <v>0</v>
      </c>
      <c r="R183" s="139">
        <f>Q183*H183</f>
        <v>0</v>
      </c>
      <c r="S183" s="139">
        <v>0</v>
      </c>
      <c r="T183" s="140">
        <f>S183*H183</f>
        <v>0</v>
      </c>
      <c r="AR183" s="141" t="s">
        <v>140</v>
      </c>
      <c r="AT183" s="141" t="s">
        <v>135</v>
      </c>
      <c r="AU183" s="141" t="s">
        <v>79</v>
      </c>
      <c r="AY183" s="16" t="s">
        <v>133</v>
      </c>
      <c r="BE183" s="142">
        <f>IF(N183="základní",J183,0)</f>
        <v>0</v>
      </c>
      <c r="BF183" s="142">
        <f>IF(N183="snížená",J183,0)</f>
        <v>0</v>
      </c>
      <c r="BG183" s="142">
        <f>IF(N183="zákl. přenesená",J183,0)</f>
        <v>0</v>
      </c>
      <c r="BH183" s="142">
        <f>IF(N183="sníž. přenesená",J183,0)</f>
        <v>0</v>
      </c>
      <c r="BI183" s="142">
        <f>IF(N183="nulová",J183,0)</f>
        <v>0</v>
      </c>
      <c r="BJ183" s="16" t="s">
        <v>77</v>
      </c>
      <c r="BK183" s="142">
        <f>ROUND(I183*H183,2)</f>
        <v>0</v>
      </c>
      <c r="BL183" s="16" t="s">
        <v>140</v>
      </c>
      <c r="BM183" s="141" t="s">
        <v>361</v>
      </c>
    </row>
    <row r="184" spans="2:65" s="1" customFormat="1" ht="10.199999999999999">
      <c r="B184" s="31"/>
      <c r="D184" s="143" t="s">
        <v>142</v>
      </c>
      <c r="F184" s="144" t="s">
        <v>284</v>
      </c>
      <c r="I184" s="145"/>
      <c r="L184" s="31"/>
      <c r="M184" s="146"/>
      <c r="T184" s="52"/>
      <c r="AT184" s="16" t="s">
        <v>142</v>
      </c>
      <c r="AU184" s="16" t="s">
        <v>79</v>
      </c>
    </row>
    <row r="185" spans="2:65" s="12" customFormat="1" ht="10.199999999999999">
      <c r="B185" s="147"/>
      <c r="D185" s="148" t="s">
        <v>144</v>
      </c>
      <c r="E185" s="149" t="s">
        <v>19</v>
      </c>
      <c r="F185" s="150" t="s">
        <v>362</v>
      </c>
      <c r="H185" s="151">
        <v>122.956</v>
      </c>
      <c r="I185" s="152"/>
      <c r="L185" s="147"/>
      <c r="M185" s="153"/>
      <c r="T185" s="154"/>
      <c r="AT185" s="149" t="s">
        <v>144</v>
      </c>
      <c r="AU185" s="149" t="s">
        <v>79</v>
      </c>
      <c r="AV185" s="12" t="s">
        <v>79</v>
      </c>
      <c r="AW185" s="12" t="s">
        <v>32</v>
      </c>
      <c r="AX185" s="12" t="s">
        <v>70</v>
      </c>
      <c r="AY185" s="149" t="s">
        <v>133</v>
      </c>
    </row>
    <row r="186" spans="2:65" s="13" customFormat="1" ht="10.199999999999999">
      <c r="B186" s="155"/>
      <c r="D186" s="148" t="s">
        <v>144</v>
      </c>
      <c r="E186" s="156" t="s">
        <v>19</v>
      </c>
      <c r="F186" s="157" t="s">
        <v>146</v>
      </c>
      <c r="H186" s="158">
        <v>122.956</v>
      </c>
      <c r="I186" s="159"/>
      <c r="L186" s="155"/>
      <c r="M186" s="160"/>
      <c r="T186" s="161"/>
      <c r="AT186" s="156" t="s">
        <v>144</v>
      </c>
      <c r="AU186" s="156" t="s">
        <v>79</v>
      </c>
      <c r="AV186" s="13" t="s">
        <v>140</v>
      </c>
      <c r="AW186" s="13" t="s">
        <v>32</v>
      </c>
      <c r="AX186" s="13" t="s">
        <v>77</v>
      </c>
      <c r="AY186" s="156" t="s">
        <v>133</v>
      </c>
    </row>
    <row r="187" spans="2:65" s="11" customFormat="1" ht="22.8" customHeight="1">
      <c r="B187" s="118"/>
      <c r="D187" s="119" t="s">
        <v>69</v>
      </c>
      <c r="E187" s="128" t="s">
        <v>286</v>
      </c>
      <c r="F187" s="128" t="s">
        <v>287</v>
      </c>
      <c r="I187" s="121"/>
      <c r="J187" s="129">
        <f>BK187</f>
        <v>0</v>
      </c>
      <c r="L187" s="118"/>
      <c r="M187" s="123"/>
      <c r="P187" s="124">
        <f>SUM(P188:P189)</f>
        <v>0</v>
      </c>
      <c r="R187" s="124">
        <f>SUM(R188:R189)</f>
        <v>0</v>
      </c>
      <c r="T187" s="125">
        <f>SUM(T188:T189)</f>
        <v>0</v>
      </c>
      <c r="AR187" s="119" t="s">
        <v>77</v>
      </c>
      <c r="AT187" s="126" t="s">
        <v>69</v>
      </c>
      <c r="AU187" s="126" t="s">
        <v>77</v>
      </c>
      <c r="AY187" s="119" t="s">
        <v>133</v>
      </c>
      <c r="BK187" s="127">
        <f>SUM(BK188:BK189)</f>
        <v>0</v>
      </c>
    </row>
    <row r="188" spans="2:65" s="1" customFormat="1" ht="24.15" customHeight="1">
      <c r="B188" s="31"/>
      <c r="C188" s="130" t="s">
        <v>305</v>
      </c>
      <c r="D188" s="130" t="s">
        <v>135</v>
      </c>
      <c r="E188" s="131" t="s">
        <v>289</v>
      </c>
      <c r="F188" s="132" t="s">
        <v>290</v>
      </c>
      <c r="G188" s="133" t="s">
        <v>251</v>
      </c>
      <c r="H188" s="134">
        <v>13.78</v>
      </c>
      <c r="I188" s="135"/>
      <c r="J188" s="136">
        <f>ROUND(I188*H188,2)</f>
        <v>0</v>
      </c>
      <c r="K188" s="132" t="s">
        <v>139</v>
      </c>
      <c r="L188" s="31"/>
      <c r="M188" s="137" t="s">
        <v>19</v>
      </c>
      <c r="N188" s="138" t="s">
        <v>41</v>
      </c>
      <c r="P188" s="139">
        <f>O188*H188</f>
        <v>0</v>
      </c>
      <c r="Q188" s="139">
        <v>0</v>
      </c>
      <c r="R188" s="139">
        <f>Q188*H188</f>
        <v>0</v>
      </c>
      <c r="S188" s="139">
        <v>0</v>
      </c>
      <c r="T188" s="140">
        <f>S188*H188</f>
        <v>0</v>
      </c>
      <c r="AR188" s="141" t="s">
        <v>140</v>
      </c>
      <c r="AT188" s="141" t="s">
        <v>135</v>
      </c>
      <c r="AU188" s="141" t="s">
        <v>79</v>
      </c>
      <c r="AY188" s="16" t="s">
        <v>133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6" t="s">
        <v>77</v>
      </c>
      <c r="BK188" s="142">
        <f>ROUND(I188*H188,2)</f>
        <v>0</v>
      </c>
      <c r="BL188" s="16" t="s">
        <v>140</v>
      </c>
      <c r="BM188" s="141" t="s">
        <v>363</v>
      </c>
    </row>
    <row r="189" spans="2:65" s="1" customFormat="1" ht="10.199999999999999">
      <c r="B189" s="31"/>
      <c r="D189" s="143" t="s">
        <v>142</v>
      </c>
      <c r="F189" s="144" t="s">
        <v>292</v>
      </c>
      <c r="I189" s="145"/>
      <c r="L189" s="31"/>
      <c r="M189" s="146"/>
      <c r="T189" s="52"/>
      <c r="AT189" s="16" t="s">
        <v>142</v>
      </c>
      <c r="AU189" s="16" t="s">
        <v>79</v>
      </c>
    </row>
    <row r="190" spans="2:65" s="11" customFormat="1" ht="22.8" customHeight="1">
      <c r="B190" s="118"/>
      <c r="D190" s="119" t="s">
        <v>69</v>
      </c>
      <c r="E190" s="128" t="s">
        <v>293</v>
      </c>
      <c r="F190" s="128" t="s">
        <v>294</v>
      </c>
      <c r="I190" s="121"/>
      <c r="J190" s="129">
        <f>BK190</f>
        <v>0</v>
      </c>
      <c r="L190" s="118"/>
      <c r="M190" s="123"/>
      <c r="P190" s="124">
        <f>SUM(P191:P192)</f>
        <v>0</v>
      </c>
      <c r="R190" s="124">
        <f>SUM(R191:R192)</f>
        <v>0</v>
      </c>
      <c r="T190" s="125">
        <f>SUM(T191:T192)</f>
        <v>0</v>
      </c>
      <c r="AR190" s="119" t="s">
        <v>77</v>
      </c>
      <c r="AT190" s="126" t="s">
        <v>69</v>
      </c>
      <c r="AU190" s="126" t="s">
        <v>77</v>
      </c>
      <c r="AY190" s="119" t="s">
        <v>133</v>
      </c>
      <c r="BK190" s="127">
        <f>SUM(BK191:BK192)</f>
        <v>0</v>
      </c>
    </row>
    <row r="191" spans="2:65" s="1" customFormat="1" ht="21.75" customHeight="1">
      <c r="B191" s="31"/>
      <c r="C191" s="130" t="s">
        <v>364</v>
      </c>
      <c r="D191" s="130" t="s">
        <v>135</v>
      </c>
      <c r="E191" s="131" t="s">
        <v>296</v>
      </c>
      <c r="F191" s="132" t="s">
        <v>297</v>
      </c>
      <c r="G191" s="133" t="s">
        <v>186</v>
      </c>
      <c r="H191" s="134">
        <v>1</v>
      </c>
      <c r="I191" s="135"/>
      <c r="J191" s="136">
        <f>ROUND(I191*H191,2)</f>
        <v>0</v>
      </c>
      <c r="K191" s="132" t="s">
        <v>19</v>
      </c>
      <c r="L191" s="31"/>
      <c r="M191" s="137" t="s">
        <v>19</v>
      </c>
      <c r="N191" s="138" t="s">
        <v>41</v>
      </c>
      <c r="P191" s="139">
        <f>O191*H191</f>
        <v>0</v>
      </c>
      <c r="Q191" s="139">
        <v>0</v>
      </c>
      <c r="R191" s="139">
        <f>Q191*H191</f>
        <v>0</v>
      </c>
      <c r="S191" s="139">
        <v>0</v>
      </c>
      <c r="T191" s="140">
        <f>S191*H191</f>
        <v>0</v>
      </c>
      <c r="AR191" s="141" t="s">
        <v>140</v>
      </c>
      <c r="AT191" s="141" t="s">
        <v>135</v>
      </c>
      <c r="AU191" s="141" t="s">
        <v>79</v>
      </c>
      <c r="AY191" s="16" t="s">
        <v>133</v>
      </c>
      <c r="BE191" s="142">
        <f>IF(N191="základní",J191,0)</f>
        <v>0</v>
      </c>
      <c r="BF191" s="142">
        <f>IF(N191="snížená",J191,0)</f>
        <v>0</v>
      </c>
      <c r="BG191" s="142">
        <f>IF(N191="zákl. přenesená",J191,0)</f>
        <v>0</v>
      </c>
      <c r="BH191" s="142">
        <f>IF(N191="sníž. přenesená",J191,0)</f>
        <v>0</v>
      </c>
      <c r="BI191" s="142">
        <f>IF(N191="nulová",J191,0)</f>
        <v>0</v>
      </c>
      <c r="BJ191" s="16" t="s">
        <v>77</v>
      </c>
      <c r="BK191" s="142">
        <f>ROUND(I191*H191,2)</f>
        <v>0</v>
      </c>
      <c r="BL191" s="16" t="s">
        <v>140</v>
      </c>
      <c r="BM191" s="141" t="s">
        <v>365</v>
      </c>
    </row>
    <row r="192" spans="2:65" s="1" customFormat="1" ht="24.15" customHeight="1">
      <c r="B192" s="31"/>
      <c r="C192" s="130" t="s">
        <v>366</v>
      </c>
      <c r="D192" s="130" t="s">
        <v>135</v>
      </c>
      <c r="E192" s="131" t="s">
        <v>300</v>
      </c>
      <c r="F192" s="132" t="s">
        <v>301</v>
      </c>
      <c r="G192" s="133" t="s">
        <v>186</v>
      </c>
      <c r="H192" s="134">
        <v>1</v>
      </c>
      <c r="I192" s="135"/>
      <c r="J192" s="136">
        <f>ROUND(I192*H192,2)</f>
        <v>0</v>
      </c>
      <c r="K192" s="132" t="s">
        <v>19</v>
      </c>
      <c r="L192" s="31"/>
      <c r="M192" s="137" t="s">
        <v>19</v>
      </c>
      <c r="N192" s="138" t="s">
        <v>41</v>
      </c>
      <c r="P192" s="139">
        <f>O192*H192</f>
        <v>0</v>
      </c>
      <c r="Q192" s="139">
        <v>0</v>
      </c>
      <c r="R192" s="139">
        <f>Q192*H192</f>
        <v>0</v>
      </c>
      <c r="S192" s="139">
        <v>0</v>
      </c>
      <c r="T192" s="140">
        <f>S192*H192</f>
        <v>0</v>
      </c>
      <c r="AR192" s="141" t="s">
        <v>140</v>
      </c>
      <c r="AT192" s="141" t="s">
        <v>135</v>
      </c>
      <c r="AU192" s="141" t="s">
        <v>79</v>
      </c>
      <c r="AY192" s="16" t="s">
        <v>133</v>
      </c>
      <c r="BE192" s="142">
        <f>IF(N192="základní",J192,0)</f>
        <v>0</v>
      </c>
      <c r="BF192" s="142">
        <f>IF(N192="snížená",J192,0)</f>
        <v>0</v>
      </c>
      <c r="BG192" s="142">
        <f>IF(N192="zákl. přenesená",J192,0)</f>
        <v>0</v>
      </c>
      <c r="BH192" s="142">
        <f>IF(N192="sníž. přenesená",J192,0)</f>
        <v>0</v>
      </c>
      <c r="BI192" s="142">
        <f>IF(N192="nulová",J192,0)</f>
        <v>0</v>
      </c>
      <c r="BJ192" s="16" t="s">
        <v>77</v>
      </c>
      <c r="BK192" s="142">
        <f>ROUND(I192*H192,2)</f>
        <v>0</v>
      </c>
      <c r="BL192" s="16" t="s">
        <v>140</v>
      </c>
      <c r="BM192" s="141" t="s">
        <v>367</v>
      </c>
    </row>
    <row r="193" spans="2:65" s="11" customFormat="1" ht="25.95" customHeight="1">
      <c r="B193" s="118"/>
      <c r="D193" s="119" t="s">
        <v>69</v>
      </c>
      <c r="E193" s="120" t="s">
        <v>303</v>
      </c>
      <c r="F193" s="120" t="s">
        <v>304</v>
      </c>
      <c r="I193" s="121"/>
      <c r="J193" s="122">
        <f>BK193</f>
        <v>0</v>
      </c>
      <c r="L193" s="118"/>
      <c r="M193" s="123"/>
      <c r="P193" s="124">
        <f>P194</f>
        <v>0</v>
      </c>
      <c r="R193" s="124">
        <f>R194</f>
        <v>0</v>
      </c>
      <c r="T193" s="125">
        <f>T194</f>
        <v>0</v>
      </c>
      <c r="AR193" s="119" t="s">
        <v>140</v>
      </c>
      <c r="AT193" s="126" t="s">
        <v>69</v>
      </c>
      <c r="AU193" s="126" t="s">
        <v>70</v>
      </c>
      <c r="AY193" s="119" t="s">
        <v>133</v>
      </c>
      <c r="BK193" s="127">
        <f>BK194</f>
        <v>0</v>
      </c>
    </row>
    <row r="194" spans="2:65" s="1" customFormat="1" ht="16.5" customHeight="1">
      <c r="B194" s="31"/>
      <c r="C194" s="130" t="s">
        <v>368</v>
      </c>
      <c r="D194" s="130" t="s">
        <v>135</v>
      </c>
      <c r="E194" s="131" t="s">
        <v>306</v>
      </c>
      <c r="F194" s="132" t="s">
        <v>307</v>
      </c>
      <c r="G194" s="133" t="s">
        <v>186</v>
      </c>
      <c r="H194" s="134">
        <v>2</v>
      </c>
      <c r="I194" s="135"/>
      <c r="J194" s="136">
        <f>ROUND(I194*H194,2)</f>
        <v>0</v>
      </c>
      <c r="K194" s="132" t="s">
        <v>19</v>
      </c>
      <c r="L194" s="31"/>
      <c r="M194" s="172" t="s">
        <v>19</v>
      </c>
      <c r="N194" s="173" t="s">
        <v>41</v>
      </c>
      <c r="O194" s="174"/>
      <c r="P194" s="175">
        <f>O194*H194</f>
        <v>0</v>
      </c>
      <c r="Q194" s="175">
        <v>0</v>
      </c>
      <c r="R194" s="175">
        <f>Q194*H194</f>
        <v>0</v>
      </c>
      <c r="S194" s="175">
        <v>0</v>
      </c>
      <c r="T194" s="176">
        <f>S194*H194</f>
        <v>0</v>
      </c>
      <c r="AR194" s="141" t="s">
        <v>308</v>
      </c>
      <c r="AT194" s="141" t="s">
        <v>135</v>
      </c>
      <c r="AU194" s="141" t="s">
        <v>77</v>
      </c>
      <c r="AY194" s="16" t="s">
        <v>133</v>
      </c>
      <c r="BE194" s="142">
        <f>IF(N194="základní",J194,0)</f>
        <v>0</v>
      </c>
      <c r="BF194" s="142">
        <f>IF(N194="snížená",J194,0)</f>
        <v>0</v>
      </c>
      <c r="BG194" s="142">
        <f>IF(N194="zákl. přenesená",J194,0)</f>
        <v>0</v>
      </c>
      <c r="BH194" s="142">
        <f>IF(N194="sníž. přenesená",J194,0)</f>
        <v>0</v>
      </c>
      <c r="BI194" s="142">
        <f>IF(N194="nulová",J194,0)</f>
        <v>0</v>
      </c>
      <c r="BJ194" s="16" t="s">
        <v>77</v>
      </c>
      <c r="BK194" s="142">
        <f>ROUND(I194*H194,2)</f>
        <v>0</v>
      </c>
      <c r="BL194" s="16" t="s">
        <v>308</v>
      </c>
      <c r="BM194" s="141" t="s">
        <v>369</v>
      </c>
    </row>
    <row r="195" spans="2:65" s="1" customFormat="1" ht="6.9" customHeight="1">
      <c r="B195" s="40"/>
      <c r="C195" s="41"/>
      <c r="D195" s="41"/>
      <c r="E195" s="41"/>
      <c r="F195" s="41"/>
      <c r="G195" s="41"/>
      <c r="H195" s="41"/>
      <c r="I195" s="41"/>
      <c r="J195" s="41"/>
      <c r="K195" s="41"/>
      <c r="L195" s="31"/>
    </row>
  </sheetData>
  <sheetProtection algorithmName="SHA-512" hashValue="rtWo4v3gUGoyBReKORfCeEgOhQG1ouKA1/dK2H4mrZpN6xTEi7CVMo+qzcyyiI3DgGhWhJ1oeTdqrbui6WFvNQ==" saltValue="QA9G6yM30Q3BcypQyn3OVh1GwzshmN+ZeiQkOOQWyyKfD65HDORjTWoJoefsT8yn/FrG+u+1Cv27pTm9qnt4fw==" spinCount="100000" sheet="1" objects="1" scenarios="1" formatColumns="0" formatRows="0" autoFilter="0"/>
  <autoFilter ref="C93:K194" xr:uid="{00000000-0009-0000-0000-000002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8" r:id="rId1" xr:uid="{00000000-0004-0000-0200-000000000000}"/>
    <hyperlink ref="F102" r:id="rId2" xr:uid="{00000000-0004-0000-0200-000001000000}"/>
    <hyperlink ref="F106" r:id="rId3" xr:uid="{00000000-0004-0000-0200-000002000000}"/>
    <hyperlink ref="F111" r:id="rId4" xr:uid="{00000000-0004-0000-0200-000003000000}"/>
    <hyperlink ref="F115" r:id="rId5" xr:uid="{00000000-0004-0000-0200-000004000000}"/>
    <hyperlink ref="F119" r:id="rId6" xr:uid="{00000000-0004-0000-0200-000005000000}"/>
    <hyperlink ref="F123" r:id="rId7" xr:uid="{00000000-0004-0000-0200-000006000000}"/>
    <hyperlink ref="F128" r:id="rId8" xr:uid="{00000000-0004-0000-0200-000007000000}"/>
    <hyperlink ref="F131" r:id="rId9" xr:uid="{00000000-0004-0000-0200-000008000000}"/>
    <hyperlink ref="F136" r:id="rId10" xr:uid="{00000000-0004-0000-0200-000009000000}"/>
    <hyperlink ref="F140" r:id="rId11" xr:uid="{00000000-0004-0000-0200-00000A000000}"/>
    <hyperlink ref="F142" r:id="rId12" xr:uid="{00000000-0004-0000-0200-00000B000000}"/>
    <hyperlink ref="F146" r:id="rId13" xr:uid="{00000000-0004-0000-0200-00000C000000}"/>
    <hyperlink ref="F148" r:id="rId14" xr:uid="{00000000-0004-0000-0200-00000D000000}"/>
    <hyperlink ref="F153" r:id="rId15" xr:uid="{00000000-0004-0000-0200-00000E000000}"/>
    <hyperlink ref="F155" r:id="rId16" xr:uid="{00000000-0004-0000-0200-00000F000000}"/>
    <hyperlink ref="F157" r:id="rId17" xr:uid="{00000000-0004-0000-0200-000010000000}"/>
    <hyperlink ref="F162" r:id="rId18" xr:uid="{00000000-0004-0000-0200-000011000000}"/>
    <hyperlink ref="F167" r:id="rId19" xr:uid="{00000000-0004-0000-0200-000012000000}"/>
    <hyperlink ref="F171" r:id="rId20" xr:uid="{00000000-0004-0000-0200-000013000000}"/>
    <hyperlink ref="F175" r:id="rId21" xr:uid="{00000000-0004-0000-0200-000014000000}"/>
    <hyperlink ref="F179" r:id="rId22" xr:uid="{00000000-0004-0000-0200-000015000000}"/>
    <hyperlink ref="F184" r:id="rId23" xr:uid="{00000000-0004-0000-0200-000016000000}"/>
    <hyperlink ref="F189" r:id="rId24" xr:uid="{00000000-0004-0000-0200-00001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8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6" t="s">
        <v>90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100</v>
      </c>
      <c r="L4" s="19"/>
      <c r="M4" s="89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308" t="str">
        <f>'Rekapitulace stavby'!K6</f>
        <v>Oprava povrchu komunikace Chodovická – úsek od ul. Náchodská po ul. Běluňská</v>
      </c>
      <c r="F7" s="309"/>
      <c r="G7" s="309"/>
      <c r="H7" s="309"/>
      <c r="L7" s="19"/>
    </row>
    <row r="8" spans="2:46" ht="12" customHeight="1">
      <c r="B8" s="19"/>
      <c r="D8" s="26" t="s">
        <v>101</v>
      </c>
      <c r="L8" s="19"/>
    </row>
    <row r="9" spans="2:46" s="1" customFormat="1" ht="16.5" customHeight="1">
      <c r="B9" s="31"/>
      <c r="E9" s="308" t="s">
        <v>102</v>
      </c>
      <c r="F9" s="310"/>
      <c r="G9" s="310"/>
      <c r="H9" s="310"/>
      <c r="L9" s="31"/>
    </row>
    <row r="10" spans="2:46" s="1" customFormat="1" ht="12" customHeight="1">
      <c r="B10" s="31"/>
      <c r="D10" s="26" t="s">
        <v>103</v>
      </c>
      <c r="L10" s="31"/>
    </row>
    <row r="11" spans="2:46" s="1" customFormat="1" ht="16.5" customHeight="1">
      <c r="B11" s="31"/>
      <c r="E11" s="267" t="s">
        <v>370</v>
      </c>
      <c r="F11" s="310"/>
      <c r="G11" s="310"/>
      <c r="H11" s="310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19</v>
      </c>
      <c r="I13" s="26" t="s">
        <v>20</v>
      </c>
      <c r="J13" s="24" t="s">
        <v>19</v>
      </c>
      <c r="L13" s="31"/>
    </row>
    <row r="14" spans="2:46" s="1" customFormat="1" ht="12" customHeight="1">
      <c r="B14" s="31"/>
      <c r="D14" s="26" t="s">
        <v>21</v>
      </c>
      <c r="F14" s="24" t="s">
        <v>22</v>
      </c>
      <c r="I14" s="26" t="s">
        <v>23</v>
      </c>
      <c r="J14" s="48" t="str">
        <f>'Rekapitulace stavby'!AN8</f>
        <v>29. 3. 2026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25</v>
      </c>
      <c r="I16" s="26" t="s">
        <v>26</v>
      </c>
      <c r="J16" s="24" t="str">
        <f>IF('Rekapitulace stavby'!AN10="","",'Rekapitulace stavby'!AN10)</f>
        <v/>
      </c>
      <c r="L16" s="31"/>
    </row>
    <row r="17" spans="2:12" s="1" customFormat="1" ht="18" customHeight="1">
      <c r="B17" s="31"/>
      <c r="E17" s="24" t="str">
        <f>IF('Rekapitulace stavby'!E11="","",'Rekapitulace stavby'!E11)</f>
        <v xml:space="preserve"> </v>
      </c>
      <c r="I17" s="26" t="s">
        <v>28</v>
      </c>
      <c r="J17" s="24" t="str">
        <f>IF('Rekapitulace stavby'!AN11="","",'Rekapitulace stavby'!AN11)</f>
        <v/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29</v>
      </c>
      <c r="I19" s="26" t="s">
        <v>26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311" t="str">
        <f>'Rekapitulace stavby'!E14</f>
        <v>Vyplň údaj</v>
      </c>
      <c r="F20" s="292"/>
      <c r="G20" s="292"/>
      <c r="H20" s="292"/>
      <c r="I20" s="26" t="s">
        <v>28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31</v>
      </c>
      <c r="I22" s="26" t="s">
        <v>26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28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26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28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16.5" customHeight="1">
      <c r="B29" s="90"/>
      <c r="E29" s="297" t="s">
        <v>19</v>
      </c>
      <c r="F29" s="297"/>
      <c r="G29" s="297"/>
      <c r="H29" s="297"/>
      <c r="L29" s="90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25.35" customHeight="1">
      <c r="B32" s="31"/>
      <c r="D32" s="91" t="s">
        <v>36</v>
      </c>
      <c r="J32" s="62">
        <f>ROUND(J94, 2)</f>
        <v>0</v>
      </c>
      <c r="L32" s="31"/>
    </row>
    <row r="33" spans="2:12" s="1" customFormat="1" ht="6.9" customHeight="1">
      <c r="B33" s="31"/>
      <c r="D33" s="49"/>
      <c r="E33" s="49"/>
      <c r="F33" s="49"/>
      <c r="G33" s="49"/>
      <c r="H33" s="49"/>
      <c r="I33" s="49"/>
      <c r="J33" s="49"/>
      <c r="K33" s="49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1" t="s">
        <v>40</v>
      </c>
      <c r="E35" s="26" t="s">
        <v>41</v>
      </c>
      <c r="F35" s="82">
        <f>ROUND((SUM(BE94:BE186)),  2)</f>
        <v>0</v>
      </c>
      <c r="I35" s="92">
        <v>0.21</v>
      </c>
      <c r="J35" s="82">
        <f>ROUND(((SUM(BE94:BE186))*I35),  2)</f>
        <v>0</v>
      </c>
      <c r="L35" s="31"/>
    </row>
    <row r="36" spans="2:12" s="1" customFormat="1" ht="14.4" customHeight="1">
      <c r="B36" s="31"/>
      <c r="E36" s="26" t="s">
        <v>42</v>
      </c>
      <c r="F36" s="82">
        <f>ROUND((SUM(BF94:BF186)),  2)</f>
        <v>0</v>
      </c>
      <c r="I36" s="92">
        <v>0.12</v>
      </c>
      <c r="J36" s="82">
        <f>ROUND(((SUM(BF94:BF186))*I36),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2">
        <f>ROUND((SUM(BG94:BG186)),  2)</f>
        <v>0</v>
      </c>
      <c r="I37" s="92">
        <v>0.21</v>
      </c>
      <c r="J37" s="82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2">
        <f>ROUND((SUM(BH94:BH186)),  2)</f>
        <v>0</v>
      </c>
      <c r="I38" s="92">
        <v>0.12</v>
      </c>
      <c r="J38" s="82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2">
        <f>ROUND((SUM(BI94:BI186)),  2)</f>
        <v>0</v>
      </c>
      <c r="I39" s="92">
        <v>0</v>
      </c>
      <c r="J39" s="82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3"/>
      <c r="D41" s="94" t="s">
        <v>46</v>
      </c>
      <c r="E41" s="53"/>
      <c r="F41" s="53"/>
      <c r="G41" s="95" t="s">
        <v>47</v>
      </c>
      <c r="H41" s="96" t="s">
        <v>48</v>
      </c>
      <c r="I41" s="53"/>
      <c r="J41" s="97">
        <f>SUM(J32:J39)</f>
        <v>0</v>
      </c>
      <c r="K41" s="98"/>
      <c r="L41" s="31"/>
    </row>
    <row r="42" spans="2:12" s="1" customFormat="1" ht="14.4" customHeight="1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31"/>
    </row>
    <row r="46" spans="2:12" s="1" customFormat="1" ht="6.9" customHeight="1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31"/>
    </row>
    <row r="47" spans="2:12" s="1" customFormat="1" ht="24.9" customHeight="1">
      <c r="B47" s="31"/>
      <c r="C47" s="20" t="s">
        <v>105</v>
      </c>
      <c r="L47" s="31"/>
    </row>
    <row r="48" spans="2:12" s="1" customFormat="1" ht="6.9" customHeight="1">
      <c r="B48" s="31"/>
      <c r="L48" s="31"/>
    </row>
    <row r="49" spans="2:47" s="1" customFormat="1" ht="12" customHeight="1">
      <c r="B49" s="31"/>
      <c r="C49" s="26" t="s">
        <v>16</v>
      </c>
      <c r="L49" s="31"/>
    </row>
    <row r="50" spans="2:47" s="1" customFormat="1" ht="16.5" customHeight="1">
      <c r="B50" s="31"/>
      <c r="E50" s="308" t="str">
        <f>E7</f>
        <v>Oprava povrchu komunikace Chodovická – úsek od ul. Náchodská po ul. Běluňská</v>
      </c>
      <c r="F50" s="309"/>
      <c r="G50" s="309"/>
      <c r="H50" s="309"/>
      <c r="L50" s="31"/>
    </row>
    <row r="51" spans="2:47" ht="12" customHeight="1">
      <c r="B51" s="19"/>
      <c r="C51" s="26" t="s">
        <v>101</v>
      </c>
      <c r="L51" s="19"/>
    </row>
    <row r="52" spans="2:47" s="1" customFormat="1" ht="16.5" customHeight="1">
      <c r="B52" s="31"/>
      <c r="E52" s="308" t="s">
        <v>102</v>
      </c>
      <c r="F52" s="310"/>
      <c r="G52" s="310"/>
      <c r="H52" s="310"/>
      <c r="L52" s="31"/>
    </row>
    <row r="53" spans="2:47" s="1" customFormat="1" ht="12" customHeight="1">
      <c r="B53" s="31"/>
      <c r="C53" s="26" t="s">
        <v>103</v>
      </c>
      <c r="L53" s="31"/>
    </row>
    <row r="54" spans="2:47" s="1" customFormat="1" ht="16.5" customHeight="1">
      <c r="B54" s="31"/>
      <c r="E54" s="267" t="str">
        <f>E11</f>
        <v xml:space="preserve">SO 100.3 - Úsek 3 - Třebešovská - Běchorská </v>
      </c>
      <c r="F54" s="310"/>
      <c r="G54" s="310"/>
      <c r="H54" s="310"/>
      <c r="L54" s="31"/>
    </row>
    <row r="55" spans="2:47" s="1" customFormat="1" ht="6.9" customHeight="1">
      <c r="B55" s="31"/>
      <c r="L55" s="31"/>
    </row>
    <row r="56" spans="2:47" s="1" customFormat="1" ht="12" customHeight="1">
      <c r="B56" s="31"/>
      <c r="C56" s="26" t="s">
        <v>21</v>
      </c>
      <c r="F56" s="24" t="str">
        <f>F14</f>
        <v>MČ Praha 20 - Horní Počernice</v>
      </c>
      <c r="I56" s="26" t="s">
        <v>23</v>
      </c>
      <c r="J56" s="48" t="str">
        <f>IF(J14="","",J14)</f>
        <v>29. 3. 2026</v>
      </c>
      <c r="L56" s="31"/>
    </row>
    <row r="57" spans="2:47" s="1" customFormat="1" ht="6.9" customHeight="1">
      <c r="B57" s="31"/>
      <c r="L57" s="31"/>
    </row>
    <row r="58" spans="2:47" s="1" customFormat="1" ht="15.15" customHeight="1">
      <c r="B58" s="31"/>
      <c r="C58" s="26" t="s">
        <v>25</v>
      </c>
      <c r="F58" s="24" t="str">
        <f>E17</f>
        <v xml:space="preserve"> </v>
      </c>
      <c r="I58" s="26" t="s">
        <v>31</v>
      </c>
      <c r="J58" s="29" t="str">
        <f>E23</f>
        <v xml:space="preserve"> </v>
      </c>
      <c r="L58" s="31"/>
    </row>
    <row r="59" spans="2:47" s="1" customFormat="1" ht="15.15" customHeight="1">
      <c r="B59" s="31"/>
      <c r="C59" s="26" t="s">
        <v>29</v>
      </c>
      <c r="F59" s="24" t="str">
        <f>IF(E20="","",E20)</f>
        <v>Vyplň údaj</v>
      </c>
      <c r="I59" s="26" t="s">
        <v>33</v>
      </c>
      <c r="J59" s="29" t="str">
        <f>E26</f>
        <v xml:space="preserve"> </v>
      </c>
      <c r="L59" s="31"/>
    </row>
    <row r="60" spans="2:47" s="1" customFormat="1" ht="10.35" customHeight="1">
      <c r="B60" s="31"/>
      <c r="L60" s="31"/>
    </row>
    <row r="61" spans="2:47" s="1" customFormat="1" ht="29.25" customHeight="1">
      <c r="B61" s="31"/>
      <c r="C61" s="99" t="s">
        <v>106</v>
      </c>
      <c r="D61" s="93"/>
      <c r="E61" s="93"/>
      <c r="F61" s="93"/>
      <c r="G61" s="93"/>
      <c r="H61" s="93"/>
      <c r="I61" s="93"/>
      <c r="J61" s="100" t="s">
        <v>107</v>
      </c>
      <c r="K61" s="93"/>
      <c r="L61" s="31"/>
    </row>
    <row r="62" spans="2:47" s="1" customFormat="1" ht="10.35" customHeight="1">
      <c r="B62" s="31"/>
      <c r="L62" s="31"/>
    </row>
    <row r="63" spans="2:47" s="1" customFormat="1" ht="22.8" customHeight="1">
      <c r="B63" s="31"/>
      <c r="C63" s="101" t="s">
        <v>68</v>
      </c>
      <c r="J63" s="62">
        <f>J94</f>
        <v>0</v>
      </c>
      <c r="L63" s="31"/>
      <c r="AU63" s="16" t="s">
        <v>108</v>
      </c>
    </row>
    <row r="64" spans="2:47" s="8" customFormat="1" ht="24.9" customHeight="1">
      <c r="B64" s="102"/>
      <c r="D64" s="103" t="s">
        <v>109</v>
      </c>
      <c r="E64" s="104"/>
      <c r="F64" s="104"/>
      <c r="G64" s="104"/>
      <c r="H64" s="104"/>
      <c r="I64" s="104"/>
      <c r="J64" s="105">
        <f>J95</f>
        <v>0</v>
      </c>
      <c r="L64" s="102"/>
    </row>
    <row r="65" spans="2:12" s="9" customFormat="1" ht="19.95" customHeight="1">
      <c r="B65" s="106"/>
      <c r="D65" s="107" t="s">
        <v>110</v>
      </c>
      <c r="E65" s="108"/>
      <c r="F65" s="108"/>
      <c r="G65" s="108"/>
      <c r="H65" s="108"/>
      <c r="I65" s="108"/>
      <c r="J65" s="109">
        <f>J96</f>
        <v>0</v>
      </c>
      <c r="L65" s="106"/>
    </row>
    <row r="66" spans="2:12" s="9" customFormat="1" ht="19.95" customHeight="1">
      <c r="B66" s="106"/>
      <c r="D66" s="107" t="s">
        <v>111</v>
      </c>
      <c r="E66" s="108"/>
      <c r="F66" s="108"/>
      <c r="G66" s="108"/>
      <c r="H66" s="108"/>
      <c r="I66" s="108"/>
      <c r="J66" s="109">
        <f>J109</f>
        <v>0</v>
      </c>
      <c r="L66" s="106"/>
    </row>
    <row r="67" spans="2:12" s="9" customFormat="1" ht="19.95" customHeight="1">
      <c r="B67" s="106"/>
      <c r="D67" s="107" t="s">
        <v>112</v>
      </c>
      <c r="E67" s="108"/>
      <c r="F67" s="108"/>
      <c r="G67" s="108"/>
      <c r="H67" s="108"/>
      <c r="I67" s="108"/>
      <c r="J67" s="109">
        <f>J126</f>
        <v>0</v>
      </c>
      <c r="L67" s="106"/>
    </row>
    <row r="68" spans="2:12" s="9" customFormat="1" ht="19.95" customHeight="1">
      <c r="B68" s="106"/>
      <c r="D68" s="107" t="s">
        <v>113</v>
      </c>
      <c r="E68" s="108"/>
      <c r="F68" s="108"/>
      <c r="G68" s="108"/>
      <c r="H68" s="108"/>
      <c r="I68" s="108"/>
      <c r="J68" s="109">
        <f>J138</f>
        <v>0</v>
      </c>
      <c r="L68" s="106"/>
    </row>
    <row r="69" spans="2:12" s="9" customFormat="1" ht="19.95" customHeight="1">
      <c r="B69" s="106"/>
      <c r="D69" s="107" t="s">
        <v>114</v>
      </c>
      <c r="E69" s="108"/>
      <c r="F69" s="108"/>
      <c r="G69" s="108"/>
      <c r="H69" s="108"/>
      <c r="I69" s="108"/>
      <c r="J69" s="109">
        <f>J152</f>
        <v>0</v>
      </c>
      <c r="L69" s="106"/>
    </row>
    <row r="70" spans="2:12" s="9" customFormat="1" ht="19.95" customHeight="1">
      <c r="B70" s="106"/>
      <c r="D70" s="107" t="s">
        <v>115</v>
      </c>
      <c r="E70" s="108"/>
      <c r="F70" s="108"/>
      <c r="G70" s="108"/>
      <c r="H70" s="108"/>
      <c r="I70" s="108"/>
      <c r="J70" s="109">
        <f>J179</f>
        <v>0</v>
      </c>
      <c r="L70" s="106"/>
    </row>
    <row r="71" spans="2:12" s="9" customFormat="1" ht="19.95" customHeight="1">
      <c r="B71" s="106"/>
      <c r="D71" s="107" t="s">
        <v>116</v>
      </c>
      <c r="E71" s="108"/>
      <c r="F71" s="108"/>
      <c r="G71" s="108"/>
      <c r="H71" s="108"/>
      <c r="I71" s="108"/>
      <c r="J71" s="109">
        <f>J182</f>
        <v>0</v>
      </c>
      <c r="L71" s="106"/>
    </row>
    <row r="72" spans="2:12" s="8" customFormat="1" ht="24.9" customHeight="1">
      <c r="B72" s="102"/>
      <c r="D72" s="103" t="s">
        <v>117</v>
      </c>
      <c r="E72" s="104"/>
      <c r="F72" s="104"/>
      <c r="G72" s="104"/>
      <c r="H72" s="104"/>
      <c r="I72" s="104"/>
      <c r="J72" s="105">
        <f>J185</f>
        <v>0</v>
      </c>
      <c r="L72" s="102"/>
    </row>
    <row r="73" spans="2:12" s="1" customFormat="1" ht="21.75" customHeight="1">
      <c r="B73" s="31"/>
      <c r="L73" s="31"/>
    </row>
    <row r="74" spans="2:12" s="1" customFormat="1" ht="6.9" customHeight="1"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31"/>
    </row>
    <row r="78" spans="2:12" s="1" customFormat="1" ht="6.9" customHeight="1"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31"/>
    </row>
    <row r="79" spans="2:12" s="1" customFormat="1" ht="24.9" customHeight="1">
      <c r="B79" s="31"/>
      <c r="C79" s="20" t="s">
        <v>118</v>
      </c>
      <c r="L79" s="31"/>
    </row>
    <row r="80" spans="2:12" s="1" customFormat="1" ht="6.9" customHeight="1">
      <c r="B80" s="31"/>
      <c r="L80" s="31"/>
    </row>
    <row r="81" spans="2:63" s="1" customFormat="1" ht="12" customHeight="1">
      <c r="B81" s="31"/>
      <c r="C81" s="26" t="s">
        <v>16</v>
      </c>
      <c r="L81" s="31"/>
    </row>
    <row r="82" spans="2:63" s="1" customFormat="1" ht="16.5" customHeight="1">
      <c r="B82" s="31"/>
      <c r="E82" s="308" t="str">
        <f>E7</f>
        <v>Oprava povrchu komunikace Chodovická – úsek od ul. Náchodská po ul. Běluňská</v>
      </c>
      <c r="F82" s="309"/>
      <c r="G82" s="309"/>
      <c r="H82" s="309"/>
      <c r="L82" s="31"/>
    </row>
    <row r="83" spans="2:63" ht="12" customHeight="1">
      <c r="B83" s="19"/>
      <c r="C83" s="26" t="s">
        <v>101</v>
      </c>
      <c r="L83" s="19"/>
    </row>
    <row r="84" spans="2:63" s="1" customFormat="1" ht="16.5" customHeight="1">
      <c r="B84" s="31"/>
      <c r="E84" s="308" t="s">
        <v>102</v>
      </c>
      <c r="F84" s="310"/>
      <c r="G84" s="310"/>
      <c r="H84" s="310"/>
      <c r="L84" s="31"/>
    </row>
    <row r="85" spans="2:63" s="1" customFormat="1" ht="12" customHeight="1">
      <c r="B85" s="31"/>
      <c r="C85" s="26" t="s">
        <v>103</v>
      </c>
      <c r="L85" s="31"/>
    </row>
    <row r="86" spans="2:63" s="1" customFormat="1" ht="16.5" customHeight="1">
      <c r="B86" s="31"/>
      <c r="E86" s="267" t="str">
        <f>E11</f>
        <v xml:space="preserve">SO 100.3 - Úsek 3 - Třebešovská - Běchorská </v>
      </c>
      <c r="F86" s="310"/>
      <c r="G86" s="310"/>
      <c r="H86" s="310"/>
      <c r="L86" s="31"/>
    </row>
    <row r="87" spans="2:63" s="1" customFormat="1" ht="6.9" customHeight="1">
      <c r="B87" s="31"/>
      <c r="L87" s="31"/>
    </row>
    <row r="88" spans="2:63" s="1" customFormat="1" ht="12" customHeight="1">
      <c r="B88" s="31"/>
      <c r="C88" s="26" t="s">
        <v>21</v>
      </c>
      <c r="F88" s="24" t="str">
        <f>F14</f>
        <v>MČ Praha 20 - Horní Počernice</v>
      </c>
      <c r="I88" s="26" t="s">
        <v>23</v>
      </c>
      <c r="J88" s="48" t="str">
        <f>IF(J14="","",J14)</f>
        <v>29. 3. 2026</v>
      </c>
      <c r="L88" s="31"/>
    </row>
    <row r="89" spans="2:63" s="1" customFormat="1" ht="6.9" customHeight="1">
      <c r="B89" s="31"/>
      <c r="L89" s="31"/>
    </row>
    <row r="90" spans="2:63" s="1" customFormat="1" ht="15.15" customHeight="1">
      <c r="B90" s="31"/>
      <c r="C90" s="26" t="s">
        <v>25</v>
      </c>
      <c r="F90" s="24" t="str">
        <f>E17</f>
        <v xml:space="preserve"> </v>
      </c>
      <c r="I90" s="26" t="s">
        <v>31</v>
      </c>
      <c r="J90" s="29" t="str">
        <f>E23</f>
        <v xml:space="preserve"> </v>
      </c>
      <c r="L90" s="31"/>
    </row>
    <row r="91" spans="2:63" s="1" customFormat="1" ht="15.15" customHeight="1">
      <c r="B91" s="31"/>
      <c r="C91" s="26" t="s">
        <v>29</v>
      </c>
      <c r="F91" s="24" t="str">
        <f>IF(E20="","",E20)</f>
        <v>Vyplň údaj</v>
      </c>
      <c r="I91" s="26" t="s">
        <v>33</v>
      </c>
      <c r="J91" s="29" t="str">
        <f>E26</f>
        <v xml:space="preserve"> </v>
      </c>
      <c r="L91" s="31"/>
    </row>
    <row r="92" spans="2:63" s="1" customFormat="1" ht="10.35" customHeight="1">
      <c r="B92" s="31"/>
      <c r="L92" s="31"/>
    </row>
    <row r="93" spans="2:63" s="10" customFormat="1" ht="29.25" customHeight="1">
      <c r="B93" s="110"/>
      <c r="C93" s="111" t="s">
        <v>119</v>
      </c>
      <c r="D93" s="112" t="s">
        <v>55</v>
      </c>
      <c r="E93" s="112" t="s">
        <v>51</v>
      </c>
      <c r="F93" s="112" t="s">
        <v>52</v>
      </c>
      <c r="G93" s="112" t="s">
        <v>120</v>
      </c>
      <c r="H93" s="112" t="s">
        <v>121</v>
      </c>
      <c r="I93" s="112" t="s">
        <v>122</v>
      </c>
      <c r="J93" s="112" t="s">
        <v>107</v>
      </c>
      <c r="K93" s="113" t="s">
        <v>123</v>
      </c>
      <c r="L93" s="110"/>
      <c r="M93" s="55" t="s">
        <v>19</v>
      </c>
      <c r="N93" s="56" t="s">
        <v>40</v>
      </c>
      <c r="O93" s="56" t="s">
        <v>124</v>
      </c>
      <c r="P93" s="56" t="s">
        <v>125</v>
      </c>
      <c r="Q93" s="56" t="s">
        <v>126</v>
      </c>
      <c r="R93" s="56" t="s">
        <v>127</v>
      </c>
      <c r="S93" s="56" t="s">
        <v>128</v>
      </c>
      <c r="T93" s="57" t="s">
        <v>129</v>
      </c>
    </row>
    <row r="94" spans="2:63" s="1" customFormat="1" ht="22.8" customHeight="1">
      <c r="B94" s="31"/>
      <c r="C94" s="60" t="s">
        <v>130</v>
      </c>
      <c r="J94" s="114">
        <f>BK94</f>
        <v>0</v>
      </c>
      <c r="L94" s="31"/>
      <c r="M94" s="58"/>
      <c r="N94" s="49"/>
      <c r="O94" s="49"/>
      <c r="P94" s="115">
        <f>P95+P185</f>
        <v>0</v>
      </c>
      <c r="Q94" s="49"/>
      <c r="R94" s="115">
        <f>R95+R185</f>
        <v>19.041465600000002</v>
      </c>
      <c r="S94" s="49"/>
      <c r="T94" s="116">
        <f>T95+T185</f>
        <v>297.34289999999999</v>
      </c>
      <c r="AT94" s="16" t="s">
        <v>69</v>
      </c>
      <c r="AU94" s="16" t="s">
        <v>108</v>
      </c>
      <c r="BK94" s="117">
        <f>BK95+BK185</f>
        <v>0</v>
      </c>
    </row>
    <row r="95" spans="2:63" s="11" customFormat="1" ht="25.95" customHeight="1">
      <c r="B95" s="118"/>
      <c r="D95" s="119" t="s">
        <v>69</v>
      </c>
      <c r="E95" s="120" t="s">
        <v>131</v>
      </c>
      <c r="F95" s="120" t="s">
        <v>132</v>
      </c>
      <c r="I95" s="121"/>
      <c r="J95" s="122">
        <f>BK95</f>
        <v>0</v>
      </c>
      <c r="L95" s="118"/>
      <c r="M95" s="123"/>
      <c r="P95" s="124">
        <f>P96+P109+P126+P138+P152+P179+P182</f>
        <v>0</v>
      </c>
      <c r="R95" s="124">
        <f>R96+R109+R126+R138+R152+R179+R182</f>
        <v>19.041465600000002</v>
      </c>
      <c r="T95" s="125">
        <f>T96+T109+T126+T138+T152+T179+T182</f>
        <v>297.34289999999999</v>
      </c>
      <c r="AR95" s="119" t="s">
        <v>77</v>
      </c>
      <c r="AT95" s="126" t="s">
        <v>69</v>
      </c>
      <c r="AU95" s="126" t="s">
        <v>70</v>
      </c>
      <c r="AY95" s="119" t="s">
        <v>133</v>
      </c>
      <c r="BK95" s="127">
        <f>BK96+BK109+BK126+BK138+BK152+BK179+BK182</f>
        <v>0</v>
      </c>
    </row>
    <row r="96" spans="2:63" s="11" customFormat="1" ht="22.8" customHeight="1">
      <c r="B96" s="118"/>
      <c r="D96" s="119" t="s">
        <v>69</v>
      </c>
      <c r="E96" s="128" t="s">
        <v>77</v>
      </c>
      <c r="F96" s="128" t="s">
        <v>134</v>
      </c>
      <c r="I96" s="121"/>
      <c r="J96" s="129">
        <f>BK96</f>
        <v>0</v>
      </c>
      <c r="L96" s="118"/>
      <c r="M96" s="123"/>
      <c r="P96" s="124">
        <f>SUM(P97:P108)</f>
        <v>0</v>
      </c>
      <c r="R96" s="124">
        <f>SUM(R97:R108)</f>
        <v>0</v>
      </c>
      <c r="T96" s="125">
        <f>SUM(T97:T108)</f>
        <v>287.86289999999997</v>
      </c>
      <c r="AR96" s="119" t="s">
        <v>77</v>
      </c>
      <c r="AT96" s="126" t="s">
        <v>69</v>
      </c>
      <c r="AU96" s="126" t="s">
        <v>77</v>
      </c>
      <c r="AY96" s="119" t="s">
        <v>133</v>
      </c>
      <c r="BK96" s="127">
        <f>SUM(BK97:BK108)</f>
        <v>0</v>
      </c>
    </row>
    <row r="97" spans="2:65" s="1" customFormat="1" ht="37.799999999999997" customHeight="1">
      <c r="B97" s="31"/>
      <c r="C97" s="130" t="s">
        <v>77</v>
      </c>
      <c r="D97" s="130" t="s">
        <v>135</v>
      </c>
      <c r="E97" s="131" t="s">
        <v>136</v>
      </c>
      <c r="F97" s="132" t="s">
        <v>137</v>
      </c>
      <c r="G97" s="133" t="s">
        <v>138</v>
      </c>
      <c r="H97" s="134">
        <v>214.29</v>
      </c>
      <c r="I97" s="135"/>
      <c r="J97" s="136">
        <f>ROUND(I97*H97,2)</f>
        <v>0</v>
      </c>
      <c r="K97" s="132" t="s">
        <v>139</v>
      </c>
      <c r="L97" s="31"/>
      <c r="M97" s="137" t="s">
        <v>19</v>
      </c>
      <c r="N97" s="138" t="s">
        <v>41</v>
      </c>
      <c r="P97" s="139">
        <f>O97*H97</f>
        <v>0</v>
      </c>
      <c r="Q97" s="139">
        <v>0</v>
      </c>
      <c r="R97" s="139">
        <f>Q97*H97</f>
        <v>0</v>
      </c>
      <c r="S97" s="139">
        <v>0.28999999999999998</v>
      </c>
      <c r="T97" s="140">
        <f>S97*H97</f>
        <v>62.144099999999995</v>
      </c>
      <c r="AR97" s="141" t="s">
        <v>140</v>
      </c>
      <c r="AT97" s="141" t="s">
        <v>135</v>
      </c>
      <c r="AU97" s="141" t="s">
        <v>79</v>
      </c>
      <c r="AY97" s="16" t="s">
        <v>133</v>
      </c>
      <c r="BE97" s="142">
        <f>IF(N97="základní",J97,0)</f>
        <v>0</v>
      </c>
      <c r="BF97" s="142">
        <f>IF(N97="snížená",J97,0)</f>
        <v>0</v>
      </c>
      <c r="BG97" s="142">
        <f>IF(N97="zákl. přenesená",J97,0)</f>
        <v>0</v>
      </c>
      <c r="BH97" s="142">
        <f>IF(N97="sníž. přenesená",J97,0)</f>
        <v>0</v>
      </c>
      <c r="BI97" s="142">
        <f>IF(N97="nulová",J97,0)</f>
        <v>0</v>
      </c>
      <c r="BJ97" s="16" t="s">
        <v>77</v>
      </c>
      <c r="BK97" s="142">
        <f>ROUND(I97*H97,2)</f>
        <v>0</v>
      </c>
      <c r="BL97" s="16" t="s">
        <v>140</v>
      </c>
      <c r="BM97" s="141" t="s">
        <v>371</v>
      </c>
    </row>
    <row r="98" spans="2:65" s="1" customFormat="1" ht="10.199999999999999">
      <c r="B98" s="31"/>
      <c r="D98" s="143" t="s">
        <v>142</v>
      </c>
      <c r="F98" s="144" t="s">
        <v>143</v>
      </c>
      <c r="I98" s="145"/>
      <c r="L98" s="31"/>
      <c r="M98" s="146"/>
      <c r="T98" s="52"/>
      <c r="AT98" s="16" t="s">
        <v>142</v>
      </c>
      <c r="AU98" s="16" t="s">
        <v>79</v>
      </c>
    </row>
    <row r="99" spans="2:65" s="12" customFormat="1" ht="10.199999999999999">
      <c r="B99" s="147"/>
      <c r="D99" s="148" t="s">
        <v>144</v>
      </c>
      <c r="E99" s="149" t="s">
        <v>19</v>
      </c>
      <c r="F99" s="150" t="s">
        <v>372</v>
      </c>
      <c r="H99" s="151">
        <v>214.29</v>
      </c>
      <c r="I99" s="152"/>
      <c r="L99" s="147"/>
      <c r="M99" s="153"/>
      <c r="T99" s="154"/>
      <c r="AT99" s="149" t="s">
        <v>144</v>
      </c>
      <c r="AU99" s="149" t="s">
        <v>79</v>
      </c>
      <c r="AV99" s="12" t="s">
        <v>79</v>
      </c>
      <c r="AW99" s="12" t="s">
        <v>32</v>
      </c>
      <c r="AX99" s="12" t="s">
        <v>70</v>
      </c>
      <c r="AY99" s="149" t="s">
        <v>133</v>
      </c>
    </row>
    <row r="100" spans="2:65" s="13" customFormat="1" ht="10.199999999999999">
      <c r="B100" s="155"/>
      <c r="D100" s="148" t="s">
        <v>144</v>
      </c>
      <c r="E100" s="156" t="s">
        <v>19</v>
      </c>
      <c r="F100" s="157" t="s">
        <v>146</v>
      </c>
      <c r="H100" s="158">
        <v>214.29</v>
      </c>
      <c r="I100" s="159"/>
      <c r="L100" s="155"/>
      <c r="M100" s="160"/>
      <c r="T100" s="161"/>
      <c r="AT100" s="156" t="s">
        <v>144</v>
      </c>
      <c r="AU100" s="156" t="s">
        <v>79</v>
      </c>
      <c r="AV100" s="13" t="s">
        <v>140</v>
      </c>
      <c r="AW100" s="13" t="s">
        <v>32</v>
      </c>
      <c r="AX100" s="13" t="s">
        <v>77</v>
      </c>
      <c r="AY100" s="156" t="s">
        <v>133</v>
      </c>
    </row>
    <row r="101" spans="2:65" s="1" customFormat="1" ht="33" customHeight="1">
      <c r="B101" s="31"/>
      <c r="C101" s="130" t="s">
        <v>79</v>
      </c>
      <c r="D101" s="130" t="s">
        <v>135</v>
      </c>
      <c r="E101" s="131" t="s">
        <v>147</v>
      </c>
      <c r="F101" s="132" t="s">
        <v>148</v>
      </c>
      <c r="G101" s="133" t="s">
        <v>138</v>
      </c>
      <c r="H101" s="134">
        <v>714.3</v>
      </c>
      <c r="I101" s="135"/>
      <c r="J101" s="136">
        <f>ROUND(I101*H101,2)</f>
        <v>0</v>
      </c>
      <c r="K101" s="132" t="s">
        <v>139</v>
      </c>
      <c r="L101" s="31"/>
      <c r="M101" s="137" t="s">
        <v>19</v>
      </c>
      <c r="N101" s="138" t="s">
        <v>41</v>
      </c>
      <c r="P101" s="139">
        <f>O101*H101</f>
        <v>0</v>
      </c>
      <c r="Q101" s="139">
        <v>0</v>
      </c>
      <c r="R101" s="139">
        <f>Q101*H101</f>
        <v>0</v>
      </c>
      <c r="S101" s="139">
        <v>0.316</v>
      </c>
      <c r="T101" s="140">
        <f>S101*H101</f>
        <v>225.71879999999999</v>
      </c>
      <c r="AR101" s="141" t="s">
        <v>140</v>
      </c>
      <c r="AT101" s="141" t="s">
        <v>135</v>
      </c>
      <c r="AU101" s="141" t="s">
        <v>79</v>
      </c>
      <c r="AY101" s="16" t="s">
        <v>133</v>
      </c>
      <c r="BE101" s="142">
        <f>IF(N101="základní",J101,0)</f>
        <v>0</v>
      </c>
      <c r="BF101" s="142">
        <f>IF(N101="snížená",J101,0)</f>
        <v>0</v>
      </c>
      <c r="BG101" s="142">
        <f>IF(N101="zákl. přenesená",J101,0)</f>
        <v>0</v>
      </c>
      <c r="BH101" s="142">
        <f>IF(N101="sníž. přenesená",J101,0)</f>
        <v>0</v>
      </c>
      <c r="BI101" s="142">
        <f>IF(N101="nulová",J101,0)</f>
        <v>0</v>
      </c>
      <c r="BJ101" s="16" t="s">
        <v>77</v>
      </c>
      <c r="BK101" s="142">
        <f>ROUND(I101*H101,2)</f>
        <v>0</v>
      </c>
      <c r="BL101" s="16" t="s">
        <v>140</v>
      </c>
      <c r="BM101" s="141" t="s">
        <v>373</v>
      </c>
    </row>
    <row r="102" spans="2:65" s="1" customFormat="1" ht="10.199999999999999">
      <c r="B102" s="31"/>
      <c r="D102" s="143" t="s">
        <v>142</v>
      </c>
      <c r="F102" s="144" t="s">
        <v>150</v>
      </c>
      <c r="I102" s="145"/>
      <c r="L102" s="31"/>
      <c r="M102" s="146"/>
      <c r="T102" s="52"/>
      <c r="AT102" s="16" t="s">
        <v>142</v>
      </c>
      <c r="AU102" s="16" t="s">
        <v>79</v>
      </c>
    </row>
    <row r="103" spans="2:65" s="12" customFormat="1" ht="10.199999999999999">
      <c r="B103" s="147"/>
      <c r="D103" s="148" t="s">
        <v>144</v>
      </c>
      <c r="E103" s="149" t="s">
        <v>19</v>
      </c>
      <c r="F103" s="150" t="s">
        <v>374</v>
      </c>
      <c r="H103" s="151">
        <v>714.3</v>
      </c>
      <c r="I103" s="152"/>
      <c r="L103" s="147"/>
      <c r="M103" s="153"/>
      <c r="T103" s="154"/>
      <c r="AT103" s="149" t="s">
        <v>144</v>
      </c>
      <c r="AU103" s="149" t="s">
        <v>79</v>
      </c>
      <c r="AV103" s="12" t="s">
        <v>79</v>
      </c>
      <c r="AW103" s="12" t="s">
        <v>32</v>
      </c>
      <c r="AX103" s="12" t="s">
        <v>70</v>
      </c>
      <c r="AY103" s="149" t="s">
        <v>133</v>
      </c>
    </row>
    <row r="104" spans="2:65" s="13" customFormat="1" ht="10.199999999999999">
      <c r="B104" s="155"/>
      <c r="D104" s="148" t="s">
        <v>144</v>
      </c>
      <c r="E104" s="156" t="s">
        <v>19</v>
      </c>
      <c r="F104" s="157" t="s">
        <v>146</v>
      </c>
      <c r="H104" s="158">
        <v>714.3</v>
      </c>
      <c r="I104" s="159"/>
      <c r="L104" s="155"/>
      <c r="M104" s="160"/>
      <c r="T104" s="161"/>
      <c r="AT104" s="156" t="s">
        <v>144</v>
      </c>
      <c r="AU104" s="156" t="s">
        <v>79</v>
      </c>
      <c r="AV104" s="13" t="s">
        <v>140</v>
      </c>
      <c r="AW104" s="13" t="s">
        <v>32</v>
      </c>
      <c r="AX104" s="13" t="s">
        <v>77</v>
      </c>
      <c r="AY104" s="156" t="s">
        <v>133</v>
      </c>
    </row>
    <row r="105" spans="2:65" s="1" customFormat="1" ht="21.75" customHeight="1">
      <c r="B105" s="31"/>
      <c r="C105" s="130" t="s">
        <v>152</v>
      </c>
      <c r="D105" s="130" t="s">
        <v>135</v>
      </c>
      <c r="E105" s="131" t="s">
        <v>153</v>
      </c>
      <c r="F105" s="132" t="s">
        <v>154</v>
      </c>
      <c r="G105" s="133" t="s">
        <v>138</v>
      </c>
      <c r="H105" s="134">
        <v>714.3</v>
      </c>
      <c r="I105" s="135"/>
      <c r="J105" s="136">
        <f>ROUND(I105*H105,2)</f>
        <v>0</v>
      </c>
      <c r="K105" s="132" t="s">
        <v>139</v>
      </c>
      <c r="L105" s="31"/>
      <c r="M105" s="137" t="s">
        <v>19</v>
      </c>
      <c r="N105" s="138" t="s">
        <v>41</v>
      </c>
      <c r="P105" s="139">
        <f>O105*H105</f>
        <v>0</v>
      </c>
      <c r="Q105" s="139">
        <v>0</v>
      </c>
      <c r="R105" s="139">
        <f>Q105*H105</f>
        <v>0</v>
      </c>
      <c r="S105" s="139">
        <v>0</v>
      </c>
      <c r="T105" s="140">
        <f>S105*H105</f>
        <v>0</v>
      </c>
      <c r="AR105" s="141" t="s">
        <v>140</v>
      </c>
      <c r="AT105" s="141" t="s">
        <v>135</v>
      </c>
      <c r="AU105" s="141" t="s">
        <v>79</v>
      </c>
      <c r="AY105" s="16" t="s">
        <v>133</v>
      </c>
      <c r="BE105" s="142">
        <f>IF(N105="základní",J105,0)</f>
        <v>0</v>
      </c>
      <c r="BF105" s="142">
        <f>IF(N105="snížená",J105,0)</f>
        <v>0</v>
      </c>
      <c r="BG105" s="142">
        <f>IF(N105="zákl. přenesená",J105,0)</f>
        <v>0</v>
      </c>
      <c r="BH105" s="142">
        <f>IF(N105="sníž. přenesená",J105,0)</f>
        <v>0</v>
      </c>
      <c r="BI105" s="142">
        <f>IF(N105="nulová",J105,0)</f>
        <v>0</v>
      </c>
      <c r="BJ105" s="16" t="s">
        <v>77</v>
      </c>
      <c r="BK105" s="142">
        <f>ROUND(I105*H105,2)</f>
        <v>0</v>
      </c>
      <c r="BL105" s="16" t="s">
        <v>140</v>
      </c>
      <c r="BM105" s="141" t="s">
        <v>375</v>
      </c>
    </row>
    <row r="106" spans="2:65" s="1" customFormat="1" ht="10.199999999999999">
      <c r="B106" s="31"/>
      <c r="D106" s="143" t="s">
        <v>142</v>
      </c>
      <c r="F106" s="144" t="s">
        <v>156</v>
      </c>
      <c r="I106" s="145"/>
      <c r="L106" s="31"/>
      <c r="M106" s="146"/>
      <c r="T106" s="52"/>
      <c r="AT106" s="16" t="s">
        <v>142</v>
      </c>
      <c r="AU106" s="16" t="s">
        <v>79</v>
      </c>
    </row>
    <row r="107" spans="2:65" s="12" customFormat="1" ht="10.199999999999999">
      <c r="B107" s="147"/>
      <c r="D107" s="148" t="s">
        <v>144</v>
      </c>
      <c r="E107" s="149" t="s">
        <v>19</v>
      </c>
      <c r="F107" s="150" t="s">
        <v>376</v>
      </c>
      <c r="H107" s="151">
        <v>714.3</v>
      </c>
      <c r="I107" s="152"/>
      <c r="L107" s="147"/>
      <c r="M107" s="153"/>
      <c r="T107" s="154"/>
      <c r="AT107" s="149" t="s">
        <v>144</v>
      </c>
      <c r="AU107" s="149" t="s">
        <v>79</v>
      </c>
      <c r="AV107" s="12" t="s">
        <v>79</v>
      </c>
      <c r="AW107" s="12" t="s">
        <v>32</v>
      </c>
      <c r="AX107" s="12" t="s">
        <v>70</v>
      </c>
      <c r="AY107" s="149" t="s">
        <v>133</v>
      </c>
    </row>
    <row r="108" spans="2:65" s="13" customFormat="1" ht="10.199999999999999">
      <c r="B108" s="155"/>
      <c r="D108" s="148" t="s">
        <v>144</v>
      </c>
      <c r="E108" s="156" t="s">
        <v>19</v>
      </c>
      <c r="F108" s="157" t="s">
        <v>146</v>
      </c>
      <c r="H108" s="158">
        <v>714.3</v>
      </c>
      <c r="I108" s="159"/>
      <c r="L108" s="155"/>
      <c r="M108" s="160"/>
      <c r="T108" s="161"/>
      <c r="AT108" s="156" t="s">
        <v>144</v>
      </c>
      <c r="AU108" s="156" t="s">
        <v>79</v>
      </c>
      <c r="AV108" s="13" t="s">
        <v>140</v>
      </c>
      <c r="AW108" s="13" t="s">
        <v>32</v>
      </c>
      <c r="AX108" s="13" t="s">
        <v>77</v>
      </c>
      <c r="AY108" s="156" t="s">
        <v>133</v>
      </c>
    </row>
    <row r="109" spans="2:65" s="11" customFormat="1" ht="22.8" customHeight="1">
      <c r="B109" s="118"/>
      <c r="D109" s="119" t="s">
        <v>69</v>
      </c>
      <c r="E109" s="128" t="s">
        <v>158</v>
      </c>
      <c r="F109" s="128" t="s">
        <v>159</v>
      </c>
      <c r="I109" s="121"/>
      <c r="J109" s="129">
        <f>BK109</f>
        <v>0</v>
      </c>
      <c r="L109" s="118"/>
      <c r="M109" s="123"/>
      <c r="P109" s="124">
        <f>SUM(P110:P125)</f>
        <v>0</v>
      </c>
      <c r="R109" s="124">
        <f>SUM(R110:R125)</f>
        <v>0</v>
      </c>
      <c r="T109" s="125">
        <f>SUM(T110:T125)</f>
        <v>0</v>
      </c>
      <c r="AR109" s="119" t="s">
        <v>77</v>
      </c>
      <c r="AT109" s="126" t="s">
        <v>69</v>
      </c>
      <c r="AU109" s="126" t="s">
        <v>77</v>
      </c>
      <c r="AY109" s="119" t="s">
        <v>133</v>
      </c>
      <c r="BK109" s="127">
        <f>SUM(BK110:BK125)</f>
        <v>0</v>
      </c>
    </row>
    <row r="110" spans="2:65" s="1" customFormat="1" ht="24.15" customHeight="1">
      <c r="B110" s="31"/>
      <c r="C110" s="130" t="s">
        <v>140</v>
      </c>
      <c r="D110" s="130" t="s">
        <v>135</v>
      </c>
      <c r="E110" s="131" t="s">
        <v>160</v>
      </c>
      <c r="F110" s="132" t="s">
        <v>161</v>
      </c>
      <c r="G110" s="133" t="s">
        <v>138</v>
      </c>
      <c r="H110" s="134">
        <v>714.3</v>
      </c>
      <c r="I110" s="135"/>
      <c r="J110" s="136">
        <f>ROUND(I110*H110,2)</f>
        <v>0</v>
      </c>
      <c r="K110" s="132" t="s">
        <v>139</v>
      </c>
      <c r="L110" s="31"/>
      <c r="M110" s="137" t="s">
        <v>19</v>
      </c>
      <c r="N110" s="138" t="s">
        <v>41</v>
      </c>
      <c r="P110" s="139">
        <f>O110*H110</f>
        <v>0</v>
      </c>
      <c r="Q110" s="139">
        <v>0</v>
      </c>
      <c r="R110" s="139">
        <f>Q110*H110</f>
        <v>0</v>
      </c>
      <c r="S110" s="139">
        <v>0</v>
      </c>
      <c r="T110" s="140">
        <f>S110*H110</f>
        <v>0</v>
      </c>
      <c r="AR110" s="141" t="s">
        <v>140</v>
      </c>
      <c r="AT110" s="141" t="s">
        <v>135</v>
      </c>
      <c r="AU110" s="141" t="s">
        <v>79</v>
      </c>
      <c r="AY110" s="16" t="s">
        <v>133</v>
      </c>
      <c r="BE110" s="142">
        <f>IF(N110="základní",J110,0)</f>
        <v>0</v>
      </c>
      <c r="BF110" s="142">
        <f>IF(N110="snížená",J110,0)</f>
        <v>0</v>
      </c>
      <c r="BG110" s="142">
        <f>IF(N110="zákl. přenesená",J110,0)</f>
        <v>0</v>
      </c>
      <c r="BH110" s="142">
        <f>IF(N110="sníž. přenesená",J110,0)</f>
        <v>0</v>
      </c>
      <c r="BI110" s="142">
        <f>IF(N110="nulová",J110,0)</f>
        <v>0</v>
      </c>
      <c r="BJ110" s="16" t="s">
        <v>77</v>
      </c>
      <c r="BK110" s="142">
        <f>ROUND(I110*H110,2)</f>
        <v>0</v>
      </c>
      <c r="BL110" s="16" t="s">
        <v>140</v>
      </c>
      <c r="BM110" s="141" t="s">
        <v>377</v>
      </c>
    </row>
    <row r="111" spans="2:65" s="1" customFormat="1" ht="10.199999999999999">
      <c r="B111" s="31"/>
      <c r="D111" s="143" t="s">
        <v>142</v>
      </c>
      <c r="F111" s="144" t="s">
        <v>163</v>
      </c>
      <c r="I111" s="145"/>
      <c r="L111" s="31"/>
      <c r="M111" s="146"/>
      <c r="T111" s="52"/>
      <c r="AT111" s="16" t="s">
        <v>142</v>
      </c>
      <c r="AU111" s="16" t="s">
        <v>79</v>
      </c>
    </row>
    <row r="112" spans="2:65" s="12" customFormat="1" ht="10.199999999999999">
      <c r="B112" s="147"/>
      <c r="D112" s="148" t="s">
        <v>144</v>
      </c>
      <c r="E112" s="149" t="s">
        <v>19</v>
      </c>
      <c r="F112" s="150" t="s">
        <v>378</v>
      </c>
      <c r="H112" s="151">
        <v>714.3</v>
      </c>
      <c r="I112" s="152"/>
      <c r="L112" s="147"/>
      <c r="M112" s="153"/>
      <c r="T112" s="154"/>
      <c r="AT112" s="149" t="s">
        <v>144</v>
      </c>
      <c r="AU112" s="149" t="s">
        <v>79</v>
      </c>
      <c r="AV112" s="12" t="s">
        <v>79</v>
      </c>
      <c r="AW112" s="12" t="s">
        <v>32</v>
      </c>
      <c r="AX112" s="12" t="s">
        <v>70</v>
      </c>
      <c r="AY112" s="149" t="s">
        <v>133</v>
      </c>
    </row>
    <row r="113" spans="2:65" s="13" customFormat="1" ht="10.199999999999999">
      <c r="B113" s="155"/>
      <c r="D113" s="148" t="s">
        <v>144</v>
      </c>
      <c r="E113" s="156" t="s">
        <v>19</v>
      </c>
      <c r="F113" s="157" t="s">
        <v>146</v>
      </c>
      <c r="H113" s="158">
        <v>714.3</v>
      </c>
      <c r="I113" s="159"/>
      <c r="L113" s="155"/>
      <c r="M113" s="160"/>
      <c r="T113" s="161"/>
      <c r="AT113" s="156" t="s">
        <v>144</v>
      </c>
      <c r="AU113" s="156" t="s">
        <v>79</v>
      </c>
      <c r="AV113" s="13" t="s">
        <v>140</v>
      </c>
      <c r="AW113" s="13" t="s">
        <v>32</v>
      </c>
      <c r="AX113" s="13" t="s">
        <v>77</v>
      </c>
      <c r="AY113" s="156" t="s">
        <v>133</v>
      </c>
    </row>
    <row r="114" spans="2:65" s="1" customFormat="1" ht="24.15" customHeight="1">
      <c r="B114" s="31"/>
      <c r="C114" s="130" t="s">
        <v>158</v>
      </c>
      <c r="D114" s="130" t="s">
        <v>135</v>
      </c>
      <c r="E114" s="131" t="s">
        <v>165</v>
      </c>
      <c r="F114" s="132" t="s">
        <v>166</v>
      </c>
      <c r="G114" s="133" t="s">
        <v>138</v>
      </c>
      <c r="H114" s="134">
        <v>214.29</v>
      </c>
      <c r="I114" s="135"/>
      <c r="J114" s="136">
        <f>ROUND(I114*H114,2)</f>
        <v>0</v>
      </c>
      <c r="K114" s="132" t="s">
        <v>139</v>
      </c>
      <c r="L114" s="31"/>
      <c r="M114" s="137" t="s">
        <v>19</v>
      </c>
      <c r="N114" s="138" t="s">
        <v>41</v>
      </c>
      <c r="P114" s="139">
        <f>O114*H114</f>
        <v>0</v>
      </c>
      <c r="Q114" s="139">
        <v>0</v>
      </c>
      <c r="R114" s="139">
        <f>Q114*H114</f>
        <v>0</v>
      </c>
      <c r="S114" s="139">
        <v>0</v>
      </c>
      <c r="T114" s="140">
        <f>S114*H114</f>
        <v>0</v>
      </c>
      <c r="AR114" s="141" t="s">
        <v>140</v>
      </c>
      <c r="AT114" s="141" t="s">
        <v>135</v>
      </c>
      <c r="AU114" s="141" t="s">
        <v>79</v>
      </c>
      <c r="AY114" s="16" t="s">
        <v>133</v>
      </c>
      <c r="BE114" s="142">
        <f>IF(N114="základní",J114,0)</f>
        <v>0</v>
      </c>
      <c r="BF114" s="142">
        <f>IF(N114="snížená",J114,0)</f>
        <v>0</v>
      </c>
      <c r="BG114" s="142">
        <f>IF(N114="zákl. přenesená",J114,0)</f>
        <v>0</v>
      </c>
      <c r="BH114" s="142">
        <f>IF(N114="sníž. přenesená",J114,0)</f>
        <v>0</v>
      </c>
      <c r="BI114" s="142">
        <f>IF(N114="nulová",J114,0)</f>
        <v>0</v>
      </c>
      <c r="BJ114" s="16" t="s">
        <v>77</v>
      </c>
      <c r="BK114" s="142">
        <f>ROUND(I114*H114,2)</f>
        <v>0</v>
      </c>
      <c r="BL114" s="16" t="s">
        <v>140</v>
      </c>
      <c r="BM114" s="141" t="s">
        <v>379</v>
      </c>
    </row>
    <row r="115" spans="2:65" s="1" customFormat="1" ht="10.199999999999999">
      <c r="B115" s="31"/>
      <c r="D115" s="143" t="s">
        <v>142</v>
      </c>
      <c r="F115" s="144" t="s">
        <v>168</v>
      </c>
      <c r="I115" s="145"/>
      <c r="L115" s="31"/>
      <c r="M115" s="146"/>
      <c r="T115" s="52"/>
      <c r="AT115" s="16" t="s">
        <v>142</v>
      </c>
      <c r="AU115" s="16" t="s">
        <v>79</v>
      </c>
    </row>
    <row r="116" spans="2:65" s="12" customFormat="1" ht="10.199999999999999">
      <c r="B116" s="147"/>
      <c r="D116" s="148" t="s">
        <v>144</v>
      </c>
      <c r="E116" s="149" t="s">
        <v>19</v>
      </c>
      <c r="F116" s="150" t="s">
        <v>380</v>
      </c>
      <c r="H116" s="151">
        <v>214.29</v>
      </c>
      <c r="I116" s="152"/>
      <c r="L116" s="147"/>
      <c r="M116" s="153"/>
      <c r="T116" s="154"/>
      <c r="AT116" s="149" t="s">
        <v>144</v>
      </c>
      <c r="AU116" s="149" t="s">
        <v>79</v>
      </c>
      <c r="AV116" s="12" t="s">
        <v>79</v>
      </c>
      <c r="AW116" s="12" t="s">
        <v>32</v>
      </c>
      <c r="AX116" s="12" t="s">
        <v>70</v>
      </c>
      <c r="AY116" s="149" t="s">
        <v>133</v>
      </c>
    </row>
    <row r="117" spans="2:65" s="13" customFormat="1" ht="10.199999999999999">
      <c r="B117" s="155"/>
      <c r="D117" s="148" t="s">
        <v>144</v>
      </c>
      <c r="E117" s="156" t="s">
        <v>19</v>
      </c>
      <c r="F117" s="157" t="s">
        <v>146</v>
      </c>
      <c r="H117" s="158">
        <v>214.29</v>
      </c>
      <c r="I117" s="159"/>
      <c r="L117" s="155"/>
      <c r="M117" s="160"/>
      <c r="T117" s="161"/>
      <c r="AT117" s="156" t="s">
        <v>144</v>
      </c>
      <c r="AU117" s="156" t="s">
        <v>79</v>
      </c>
      <c r="AV117" s="13" t="s">
        <v>140</v>
      </c>
      <c r="AW117" s="13" t="s">
        <v>32</v>
      </c>
      <c r="AX117" s="13" t="s">
        <v>77</v>
      </c>
      <c r="AY117" s="156" t="s">
        <v>133</v>
      </c>
    </row>
    <row r="118" spans="2:65" s="1" customFormat="1" ht="16.5" customHeight="1">
      <c r="B118" s="31"/>
      <c r="C118" s="130" t="s">
        <v>170</v>
      </c>
      <c r="D118" s="130" t="s">
        <v>135</v>
      </c>
      <c r="E118" s="131" t="s">
        <v>171</v>
      </c>
      <c r="F118" s="132" t="s">
        <v>172</v>
      </c>
      <c r="G118" s="133" t="s">
        <v>138</v>
      </c>
      <c r="H118" s="134">
        <v>714.3</v>
      </c>
      <c r="I118" s="135"/>
      <c r="J118" s="136">
        <f>ROUND(I118*H118,2)</f>
        <v>0</v>
      </c>
      <c r="K118" s="132" t="s">
        <v>139</v>
      </c>
      <c r="L118" s="31"/>
      <c r="M118" s="137" t="s">
        <v>19</v>
      </c>
      <c r="N118" s="138" t="s">
        <v>41</v>
      </c>
      <c r="P118" s="139">
        <f>O118*H118</f>
        <v>0</v>
      </c>
      <c r="Q118" s="139">
        <v>0</v>
      </c>
      <c r="R118" s="139">
        <f>Q118*H118</f>
        <v>0</v>
      </c>
      <c r="S118" s="139">
        <v>0</v>
      </c>
      <c r="T118" s="140">
        <f>S118*H118</f>
        <v>0</v>
      </c>
      <c r="AR118" s="141" t="s">
        <v>140</v>
      </c>
      <c r="AT118" s="141" t="s">
        <v>135</v>
      </c>
      <c r="AU118" s="141" t="s">
        <v>79</v>
      </c>
      <c r="AY118" s="16" t="s">
        <v>133</v>
      </c>
      <c r="BE118" s="142">
        <f>IF(N118="základní",J118,0)</f>
        <v>0</v>
      </c>
      <c r="BF118" s="142">
        <f>IF(N118="snížená",J118,0)</f>
        <v>0</v>
      </c>
      <c r="BG118" s="142">
        <f>IF(N118="zákl. přenesená",J118,0)</f>
        <v>0</v>
      </c>
      <c r="BH118" s="142">
        <f>IF(N118="sníž. přenesená",J118,0)</f>
        <v>0</v>
      </c>
      <c r="BI118" s="142">
        <f>IF(N118="nulová",J118,0)</f>
        <v>0</v>
      </c>
      <c r="BJ118" s="16" t="s">
        <v>77</v>
      </c>
      <c r="BK118" s="142">
        <f>ROUND(I118*H118,2)</f>
        <v>0</v>
      </c>
      <c r="BL118" s="16" t="s">
        <v>140</v>
      </c>
      <c r="BM118" s="141" t="s">
        <v>381</v>
      </c>
    </row>
    <row r="119" spans="2:65" s="1" customFormat="1" ht="10.199999999999999">
      <c r="B119" s="31"/>
      <c r="D119" s="143" t="s">
        <v>142</v>
      </c>
      <c r="F119" s="144" t="s">
        <v>174</v>
      </c>
      <c r="I119" s="145"/>
      <c r="L119" s="31"/>
      <c r="M119" s="146"/>
      <c r="T119" s="52"/>
      <c r="AT119" s="16" t="s">
        <v>142</v>
      </c>
      <c r="AU119" s="16" t="s">
        <v>79</v>
      </c>
    </row>
    <row r="120" spans="2:65" s="12" customFormat="1" ht="10.199999999999999">
      <c r="B120" s="147"/>
      <c r="D120" s="148" t="s">
        <v>144</v>
      </c>
      <c r="E120" s="149" t="s">
        <v>19</v>
      </c>
      <c r="F120" s="150" t="s">
        <v>382</v>
      </c>
      <c r="H120" s="151">
        <v>714.3</v>
      </c>
      <c r="I120" s="152"/>
      <c r="L120" s="147"/>
      <c r="M120" s="153"/>
      <c r="T120" s="154"/>
      <c r="AT120" s="149" t="s">
        <v>144</v>
      </c>
      <c r="AU120" s="149" t="s">
        <v>79</v>
      </c>
      <c r="AV120" s="12" t="s">
        <v>79</v>
      </c>
      <c r="AW120" s="12" t="s">
        <v>32</v>
      </c>
      <c r="AX120" s="12" t="s">
        <v>70</v>
      </c>
      <c r="AY120" s="149" t="s">
        <v>133</v>
      </c>
    </row>
    <row r="121" spans="2:65" s="13" customFormat="1" ht="10.199999999999999">
      <c r="B121" s="155"/>
      <c r="D121" s="148" t="s">
        <v>144</v>
      </c>
      <c r="E121" s="156" t="s">
        <v>19</v>
      </c>
      <c r="F121" s="157" t="s">
        <v>146</v>
      </c>
      <c r="H121" s="158">
        <v>714.3</v>
      </c>
      <c r="I121" s="159"/>
      <c r="L121" s="155"/>
      <c r="M121" s="160"/>
      <c r="T121" s="161"/>
      <c r="AT121" s="156" t="s">
        <v>144</v>
      </c>
      <c r="AU121" s="156" t="s">
        <v>79</v>
      </c>
      <c r="AV121" s="13" t="s">
        <v>140</v>
      </c>
      <c r="AW121" s="13" t="s">
        <v>32</v>
      </c>
      <c r="AX121" s="13" t="s">
        <v>77</v>
      </c>
      <c r="AY121" s="156" t="s">
        <v>133</v>
      </c>
    </row>
    <row r="122" spans="2:65" s="1" customFormat="1" ht="24.15" customHeight="1">
      <c r="B122" s="31"/>
      <c r="C122" s="130" t="s">
        <v>176</v>
      </c>
      <c r="D122" s="130" t="s">
        <v>135</v>
      </c>
      <c r="E122" s="131" t="s">
        <v>177</v>
      </c>
      <c r="F122" s="132" t="s">
        <v>178</v>
      </c>
      <c r="G122" s="133" t="s">
        <v>138</v>
      </c>
      <c r="H122" s="134">
        <v>714.3</v>
      </c>
      <c r="I122" s="135"/>
      <c r="J122" s="136">
        <f>ROUND(I122*H122,2)</f>
        <v>0</v>
      </c>
      <c r="K122" s="132" t="s">
        <v>139</v>
      </c>
      <c r="L122" s="31"/>
      <c r="M122" s="137" t="s">
        <v>19</v>
      </c>
      <c r="N122" s="138" t="s">
        <v>41</v>
      </c>
      <c r="P122" s="139">
        <f>O122*H122</f>
        <v>0</v>
      </c>
      <c r="Q122" s="139">
        <v>0</v>
      </c>
      <c r="R122" s="139">
        <f>Q122*H122</f>
        <v>0</v>
      </c>
      <c r="S122" s="139">
        <v>0</v>
      </c>
      <c r="T122" s="140">
        <f>S122*H122</f>
        <v>0</v>
      </c>
      <c r="AR122" s="141" t="s">
        <v>140</v>
      </c>
      <c r="AT122" s="141" t="s">
        <v>135</v>
      </c>
      <c r="AU122" s="141" t="s">
        <v>79</v>
      </c>
      <c r="AY122" s="16" t="s">
        <v>133</v>
      </c>
      <c r="BE122" s="142">
        <f>IF(N122="základní",J122,0)</f>
        <v>0</v>
      </c>
      <c r="BF122" s="142">
        <f>IF(N122="snížená",J122,0)</f>
        <v>0</v>
      </c>
      <c r="BG122" s="142">
        <f>IF(N122="zákl. přenesená",J122,0)</f>
        <v>0</v>
      </c>
      <c r="BH122" s="142">
        <f>IF(N122="sníž. přenesená",J122,0)</f>
        <v>0</v>
      </c>
      <c r="BI122" s="142">
        <f>IF(N122="nulová",J122,0)</f>
        <v>0</v>
      </c>
      <c r="BJ122" s="16" t="s">
        <v>77</v>
      </c>
      <c r="BK122" s="142">
        <f>ROUND(I122*H122,2)</f>
        <v>0</v>
      </c>
      <c r="BL122" s="16" t="s">
        <v>140</v>
      </c>
      <c r="BM122" s="141" t="s">
        <v>383</v>
      </c>
    </row>
    <row r="123" spans="2:65" s="1" customFormat="1" ht="10.199999999999999">
      <c r="B123" s="31"/>
      <c r="D123" s="143" t="s">
        <v>142</v>
      </c>
      <c r="F123" s="144" t="s">
        <v>180</v>
      </c>
      <c r="I123" s="145"/>
      <c r="L123" s="31"/>
      <c r="M123" s="146"/>
      <c r="T123" s="52"/>
      <c r="AT123" s="16" t="s">
        <v>142</v>
      </c>
      <c r="AU123" s="16" t="s">
        <v>79</v>
      </c>
    </row>
    <row r="124" spans="2:65" s="12" customFormat="1" ht="10.199999999999999">
      <c r="B124" s="147"/>
      <c r="D124" s="148" t="s">
        <v>144</v>
      </c>
      <c r="E124" s="149" t="s">
        <v>19</v>
      </c>
      <c r="F124" s="150" t="s">
        <v>384</v>
      </c>
      <c r="H124" s="151">
        <v>714.3</v>
      </c>
      <c r="I124" s="152"/>
      <c r="L124" s="147"/>
      <c r="M124" s="153"/>
      <c r="T124" s="154"/>
      <c r="AT124" s="149" t="s">
        <v>144</v>
      </c>
      <c r="AU124" s="149" t="s">
        <v>79</v>
      </c>
      <c r="AV124" s="12" t="s">
        <v>79</v>
      </c>
      <c r="AW124" s="12" t="s">
        <v>32</v>
      </c>
      <c r="AX124" s="12" t="s">
        <v>70</v>
      </c>
      <c r="AY124" s="149" t="s">
        <v>133</v>
      </c>
    </row>
    <row r="125" spans="2:65" s="13" customFormat="1" ht="10.199999999999999">
      <c r="B125" s="155"/>
      <c r="D125" s="148" t="s">
        <v>144</v>
      </c>
      <c r="E125" s="156" t="s">
        <v>19</v>
      </c>
      <c r="F125" s="157" t="s">
        <v>146</v>
      </c>
      <c r="H125" s="158">
        <v>714.3</v>
      </c>
      <c r="I125" s="159"/>
      <c r="L125" s="155"/>
      <c r="M125" s="160"/>
      <c r="T125" s="161"/>
      <c r="AT125" s="156" t="s">
        <v>144</v>
      </c>
      <c r="AU125" s="156" t="s">
        <v>79</v>
      </c>
      <c r="AV125" s="13" t="s">
        <v>140</v>
      </c>
      <c r="AW125" s="13" t="s">
        <v>32</v>
      </c>
      <c r="AX125" s="13" t="s">
        <v>77</v>
      </c>
      <c r="AY125" s="156" t="s">
        <v>133</v>
      </c>
    </row>
    <row r="126" spans="2:65" s="11" customFormat="1" ht="22.8" customHeight="1">
      <c r="B126" s="118"/>
      <c r="D126" s="119" t="s">
        <v>69</v>
      </c>
      <c r="E126" s="128" t="s">
        <v>182</v>
      </c>
      <c r="F126" s="128" t="s">
        <v>183</v>
      </c>
      <c r="I126" s="121"/>
      <c r="J126" s="129">
        <f>BK126</f>
        <v>0</v>
      </c>
      <c r="L126" s="118"/>
      <c r="M126" s="123"/>
      <c r="P126" s="124">
        <f>SUM(P127:P137)</f>
        <v>0</v>
      </c>
      <c r="R126" s="124">
        <f>SUM(R127:R137)</f>
        <v>5.9322900000000001</v>
      </c>
      <c r="T126" s="125">
        <f>SUM(T127:T137)</f>
        <v>4.4800000000000004</v>
      </c>
      <c r="AR126" s="119" t="s">
        <v>77</v>
      </c>
      <c r="AT126" s="126" t="s">
        <v>69</v>
      </c>
      <c r="AU126" s="126" t="s">
        <v>77</v>
      </c>
      <c r="AY126" s="119" t="s">
        <v>133</v>
      </c>
      <c r="BK126" s="127">
        <f>SUM(BK127:BK137)</f>
        <v>0</v>
      </c>
    </row>
    <row r="127" spans="2:65" s="1" customFormat="1" ht="24.15" customHeight="1">
      <c r="B127" s="31"/>
      <c r="C127" s="130" t="s">
        <v>182</v>
      </c>
      <c r="D127" s="130" t="s">
        <v>135</v>
      </c>
      <c r="E127" s="131" t="s">
        <v>184</v>
      </c>
      <c r="F127" s="132" t="s">
        <v>185</v>
      </c>
      <c r="G127" s="133" t="s">
        <v>186</v>
      </c>
      <c r="H127" s="134">
        <v>4</v>
      </c>
      <c r="I127" s="135"/>
      <c r="J127" s="136">
        <f>ROUND(I127*H127,2)</f>
        <v>0</v>
      </c>
      <c r="K127" s="132" t="s">
        <v>139</v>
      </c>
      <c r="L127" s="31"/>
      <c r="M127" s="137" t="s">
        <v>19</v>
      </c>
      <c r="N127" s="138" t="s">
        <v>41</v>
      </c>
      <c r="P127" s="139">
        <f>O127*H127</f>
        <v>0</v>
      </c>
      <c r="Q127" s="139">
        <v>0.62248000000000003</v>
      </c>
      <c r="R127" s="139">
        <f>Q127*H127</f>
        <v>2.4899200000000001</v>
      </c>
      <c r="S127" s="139">
        <v>0.62</v>
      </c>
      <c r="T127" s="140">
        <f>S127*H127</f>
        <v>2.48</v>
      </c>
      <c r="AR127" s="141" t="s">
        <v>140</v>
      </c>
      <c r="AT127" s="141" t="s">
        <v>135</v>
      </c>
      <c r="AU127" s="141" t="s">
        <v>79</v>
      </c>
      <c r="AY127" s="16" t="s">
        <v>133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6" t="s">
        <v>77</v>
      </c>
      <c r="BK127" s="142">
        <f>ROUND(I127*H127,2)</f>
        <v>0</v>
      </c>
      <c r="BL127" s="16" t="s">
        <v>140</v>
      </c>
      <c r="BM127" s="141" t="s">
        <v>385</v>
      </c>
    </row>
    <row r="128" spans="2:65" s="1" customFormat="1" ht="10.199999999999999">
      <c r="B128" s="31"/>
      <c r="D128" s="143" t="s">
        <v>142</v>
      </c>
      <c r="F128" s="144" t="s">
        <v>188</v>
      </c>
      <c r="I128" s="145"/>
      <c r="L128" s="31"/>
      <c r="M128" s="146"/>
      <c r="T128" s="52"/>
      <c r="AT128" s="16" t="s">
        <v>142</v>
      </c>
      <c r="AU128" s="16" t="s">
        <v>79</v>
      </c>
    </row>
    <row r="129" spans="2:65" s="1" customFormat="1" ht="16.5" customHeight="1">
      <c r="B129" s="31"/>
      <c r="C129" s="162" t="s">
        <v>189</v>
      </c>
      <c r="D129" s="162" t="s">
        <v>190</v>
      </c>
      <c r="E129" s="163" t="s">
        <v>191</v>
      </c>
      <c r="F129" s="164" t="s">
        <v>192</v>
      </c>
      <c r="G129" s="165" t="s">
        <v>186</v>
      </c>
      <c r="H129" s="166">
        <v>4</v>
      </c>
      <c r="I129" s="167"/>
      <c r="J129" s="168">
        <f>ROUND(I129*H129,2)</f>
        <v>0</v>
      </c>
      <c r="K129" s="164" t="s">
        <v>139</v>
      </c>
      <c r="L129" s="169"/>
      <c r="M129" s="170" t="s">
        <v>19</v>
      </c>
      <c r="N129" s="171" t="s">
        <v>41</v>
      </c>
      <c r="P129" s="139">
        <f>O129*H129</f>
        <v>0</v>
      </c>
      <c r="Q129" s="139">
        <v>0.10100000000000001</v>
      </c>
      <c r="R129" s="139">
        <f>Q129*H129</f>
        <v>0.40400000000000003</v>
      </c>
      <c r="S129" s="139">
        <v>0</v>
      </c>
      <c r="T129" s="140">
        <f>S129*H129</f>
        <v>0</v>
      </c>
      <c r="AR129" s="141" t="s">
        <v>182</v>
      </c>
      <c r="AT129" s="141" t="s">
        <v>190</v>
      </c>
      <c r="AU129" s="141" t="s">
        <v>79</v>
      </c>
      <c r="AY129" s="16" t="s">
        <v>133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6" t="s">
        <v>77</v>
      </c>
      <c r="BK129" s="142">
        <f>ROUND(I129*H129,2)</f>
        <v>0</v>
      </c>
      <c r="BL129" s="16" t="s">
        <v>140</v>
      </c>
      <c r="BM129" s="141" t="s">
        <v>386</v>
      </c>
    </row>
    <row r="130" spans="2:65" s="1" customFormat="1" ht="16.5" customHeight="1">
      <c r="B130" s="31"/>
      <c r="C130" s="130" t="s">
        <v>194</v>
      </c>
      <c r="D130" s="130" t="s">
        <v>135</v>
      </c>
      <c r="E130" s="131" t="s">
        <v>195</v>
      </c>
      <c r="F130" s="132" t="s">
        <v>196</v>
      </c>
      <c r="G130" s="133" t="s">
        <v>186</v>
      </c>
      <c r="H130" s="134">
        <v>5</v>
      </c>
      <c r="I130" s="135"/>
      <c r="J130" s="136">
        <f>ROUND(I130*H130,2)</f>
        <v>0</v>
      </c>
      <c r="K130" s="132" t="s">
        <v>139</v>
      </c>
      <c r="L130" s="31"/>
      <c r="M130" s="137" t="s">
        <v>19</v>
      </c>
      <c r="N130" s="138" t="s">
        <v>41</v>
      </c>
      <c r="P130" s="139">
        <f>O130*H130</f>
        <v>0</v>
      </c>
      <c r="Q130" s="139">
        <v>0.10037</v>
      </c>
      <c r="R130" s="139">
        <f>Q130*H130</f>
        <v>0.50185000000000002</v>
      </c>
      <c r="S130" s="139">
        <v>0.1</v>
      </c>
      <c r="T130" s="140">
        <f>S130*H130</f>
        <v>0.5</v>
      </c>
      <c r="AR130" s="141" t="s">
        <v>140</v>
      </c>
      <c r="AT130" s="141" t="s">
        <v>135</v>
      </c>
      <c r="AU130" s="141" t="s">
        <v>79</v>
      </c>
      <c r="AY130" s="16" t="s">
        <v>133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6" t="s">
        <v>77</v>
      </c>
      <c r="BK130" s="142">
        <f>ROUND(I130*H130,2)</f>
        <v>0</v>
      </c>
      <c r="BL130" s="16" t="s">
        <v>140</v>
      </c>
      <c r="BM130" s="141" t="s">
        <v>387</v>
      </c>
    </row>
    <row r="131" spans="2:65" s="1" customFormat="1" ht="10.199999999999999">
      <c r="B131" s="31"/>
      <c r="D131" s="143" t="s">
        <v>142</v>
      </c>
      <c r="F131" s="144" t="s">
        <v>198</v>
      </c>
      <c r="I131" s="145"/>
      <c r="L131" s="31"/>
      <c r="M131" s="146"/>
      <c r="T131" s="52"/>
      <c r="AT131" s="16" t="s">
        <v>142</v>
      </c>
      <c r="AU131" s="16" t="s">
        <v>79</v>
      </c>
    </row>
    <row r="132" spans="2:65" s="1" customFormat="1" ht="16.5" customHeight="1">
      <c r="B132" s="31"/>
      <c r="C132" s="162" t="s">
        <v>199</v>
      </c>
      <c r="D132" s="162" t="s">
        <v>190</v>
      </c>
      <c r="E132" s="163" t="s">
        <v>200</v>
      </c>
      <c r="F132" s="164" t="s">
        <v>201</v>
      </c>
      <c r="G132" s="165" t="s">
        <v>186</v>
      </c>
      <c r="H132" s="166">
        <v>5</v>
      </c>
      <c r="I132" s="167"/>
      <c r="J132" s="168">
        <f>ROUND(I132*H132,2)</f>
        <v>0</v>
      </c>
      <c r="K132" s="164" t="s">
        <v>139</v>
      </c>
      <c r="L132" s="169"/>
      <c r="M132" s="170" t="s">
        <v>19</v>
      </c>
      <c r="N132" s="171" t="s">
        <v>41</v>
      </c>
      <c r="P132" s="139">
        <f>O132*H132</f>
        <v>0</v>
      </c>
      <c r="Q132" s="139">
        <v>1.11E-2</v>
      </c>
      <c r="R132" s="139">
        <f>Q132*H132</f>
        <v>5.5500000000000001E-2</v>
      </c>
      <c r="S132" s="139">
        <v>0</v>
      </c>
      <c r="T132" s="140">
        <f>S132*H132</f>
        <v>0</v>
      </c>
      <c r="AR132" s="141" t="s">
        <v>182</v>
      </c>
      <c r="AT132" s="141" t="s">
        <v>190</v>
      </c>
      <c r="AU132" s="141" t="s">
        <v>79</v>
      </c>
      <c r="AY132" s="16" t="s">
        <v>133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6" t="s">
        <v>77</v>
      </c>
      <c r="BK132" s="142">
        <f>ROUND(I132*H132,2)</f>
        <v>0</v>
      </c>
      <c r="BL132" s="16" t="s">
        <v>140</v>
      </c>
      <c r="BM132" s="141" t="s">
        <v>388</v>
      </c>
    </row>
    <row r="133" spans="2:65" s="1" customFormat="1" ht="16.5" customHeight="1">
      <c r="B133" s="31"/>
      <c r="C133" s="130" t="s">
        <v>8</v>
      </c>
      <c r="D133" s="130" t="s">
        <v>135</v>
      </c>
      <c r="E133" s="131" t="s">
        <v>203</v>
      </c>
      <c r="F133" s="132" t="s">
        <v>204</v>
      </c>
      <c r="G133" s="133" t="s">
        <v>186</v>
      </c>
      <c r="H133" s="134">
        <v>4</v>
      </c>
      <c r="I133" s="135"/>
      <c r="J133" s="136">
        <f>ROUND(I133*H133,2)</f>
        <v>0</v>
      </c>
      <c r="K133" s="132" t="s">
        <v>19</v>
      </c>
      <c r="L133" s="31"/>
      <c r="M133" s="137" t="s">
        <v>19</v>
      </c>
      <c r="N133" s="138" t="s">
        <v>41</v>
      </c>
      <c r="P133" s="139">
        <f>O133*H133</f>
        <v>0</v>
      </c>
      <c r="Q133" s="139">
        <v>0.15056</v>
      </c>
      <c r="R133" s="139">
        <f>Q133*H133</f>
        <v>0.60224</v>
      </c>
      <c r="S133" s="139">
        <v>0.15</v>
      </c>
      <c r="T133" s="140">
        <f>S133*H133</f>
        <v>0.6</v>
      </c>
      <c r="AR133" s="141" t="s">
        <v>140</v>
      </c>
      <c r="AT133" s="141" t="s">
        <v>135</v>
      </c>
      <c r="AU133" s="141" t="s">
        <v>79</v>
      </c>
      <c r="AY133" s="16" t="s">
        <v>133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6" t="s">
        <v>77</v>
      </c>
      <c r="BK133" s="142">
        <f>ROUND(I133*H133,2)</f>
        <v>0</v>
      </c>
      <c r="BL133" s="16" t="s">
        <v>140</v>
      </c>
      <c r="BM133" s="141" t="s">
        <v>389</v>
      </c>
    </row>
    <row r="134" spans="2:65" s="1" customFormat="1" ht="16.5" customHeight="1">
      <c r="B134" s="31"/>
      <c r="C134" s="162" t="s">
        <v>206</v>
      </c>
      <c r="D134" s="162" t="s">
        <v>190</v>
      </c>
      <c r="E134" s="163" t="s">
        <v>207</v>
      </c>
      <c r="F134" s="164" t="s">
        <v>208</v>
      </c>
      <c r="G134" s="165" t="s">
        <v>186</v>
      </c>
      <c r="H134" s="166">
        <v>4</v>
      </c>
      <c r="I134" s="167"/>
      <c r="J134" s="168">
        <f>ROUND(I134*H134,2)</f>
        <v>0</v>
      </c>
      <c r="K134" s="164" t="s">
        <v>19</v>
      </c>
      <c r="L134" s="169"/>
      <c r="M134" s="170" t="s">
        <v>19</v>
      </c>
      <c r="N134" s="171" t="s">
        <v>41</v>
      </c>
      <c r="P134" s="139">
        <f>O134*H134</f>
        <v>0</v>
      </c>
      <c r="Q134" s="139">
        <v>0</v>
      </c>
      <c r="R134" s="139">
        <f>Q134*H134</f>
        <v>0</v>
      </c>
      <c r="S134" s="139">
        <v>0</v>
      </c>
      <c r="T134" s="140">
        <f>S134*H134</f>
        <v>0</v>
      </c>
      <c r="AR134" s="141" t="s">
        <v>182</v>
      </c>
      <c r="AT134" s="141" t="s">
        <v>190</v>
      </c>
      <c r="AU134" s="141" t="s">
        <v>79</v>
      </c>
      <c r="AY134" s="16" t="s">
        <v>133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6" t="s">
        <v>77</v>
      </c>
      <c r="BK134" s="142">
        <f>ROUND(I134*H134,2)</f>
        <v>0</v>
      </c>
      <c r="BL134" s="16" t="s">
        <v>140</v>
      </c>
      <c r="BM134" s="141" t="s">
        <v>390</v>
      </c>
    </row>
    <row r="135" spans="2:65" s="1" customFormat="1" ht="24.15" customHeight="1">
      <c r="B135" s="31"/>
      <c r="C135" s="130" t="s">
        <v>210</v>
      </c>
      <c r="D135" s="130" t="s">
        <v>135</v>
      </c>
      <c r="E135" s="131" t="s">
        <v>211</v>
      </c>
      <c r="F135" s="132" t="s">
        <v>212</v>
      </c>
      <c r="G135" s="133" t="s">
        <v>186</v>
      </c>
      <c r="H135" s="134">
        <v>3</v>
      </c>
      <c r="I135" s="135"/>
      <c r="J135" s="136">
        <f>ROUND(I135*H135,2)</f>
        <v>0</v>
      </c>
      <c r="K135" s="132" t="s">
        <v>139</v>
      </c>
      <c r="L135" s="31"/>
      <c r="M135" s="137" t="s">
        <v>19</v>
      </c>
      <c r="N135" s="138" t="s">
        <v>41</v>
      </c>
      <c r="P135" s="139">
        <f>O135*H135</f>
        <v>0</v>
      </c>
      <c r="Q135" s="139">
        <v>0.53325999999999996</v>
      </c>
      <c r="R135" s="139">
        <f>Q135*H135</f>
        <v>1.59978</v>
      </c>
      <c r="S135" s="139">
        <v>0.3</v>
      </c>
      <c r="T135" s="140">
        <f>S135*H135</f>
        <v>0.89999999999999991</v>
      </c>
      <c r="AR135" s="141" t="s">
        <v>140</v>
      </c>
      <c r="AT135" s="141" t="s">
        <v>135</v>
      </c>
      <c r="AU135" s="141" t="s">
        <v>79</v>
      </c>
      <c r="AY135" s="16" t="s">
        <v>133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6" t="s">
        <v>77</v>
      </c>
      <c r="BK135" s="142">
        <f>ROUND(I135*H135,2)</f>
        <v>0</v>
      </c>
      <c r="BL135" s="16" t="s">
        <v>140</v>
      </c>
      <c r="BM135" s="141" t="s">
        <v>391</v>
      </c>
    </row>
    <row r="136" spans="2:65" s="1" customFormat="1" ht="10.199999999999999">
      <c r="B136" s="31"/>
      <c r="D136" s="143" t="s">
        <v>142</v>
      </c>
      <c r="F136" s="144" t="s">
        <v>214</v>
      </c>
      <c r="I136" s="145"/>
      <c r="L136" s="31"/>
      <c r="M136" s="146"/>
      <c r="T136" s="52"/>
      <c r="AT136" s="16" t="s">
        <v>142</v>
      </c>
      <c r="AU136" s="16" t="s">
        <v>79</v>
      </c>
    </row>
    <row r="137" spans="2:65" s="1" customFormat="1" ht="16.5" customHeight="1">
      <c r="B137" s="31"/>
      <c r="C137" s="162" t="s">
        <v>215</v>
      </c>
      <c r="D137" s="162" t="s">
        <v>190</v>
      </c>
      <c r="E137" s="163" t="s">
        <v>216</v>
      </c>
      <c r="F137" s="164" t="s">
        <v>217</v>
      </c>
      <c r="G137" s="165" t="s">
        <v>186</v>
      </c>
      <c r="H137" s="166">
        <v>3</v>
      </c>
      <c r="I137" s="167"/>
      <c r="J137" s="168">
        <f>ROUND(I137*H137,2)</f>
        <v>0</v>
      </c>
      <c r="K137" s="164" t="s">
        <v>139</v>
      </c>
      <c r="L137" s="169"/>
      <c r="M137" s="170" t="s">
        <v>19</v>
      </c>
      <c r="N137" s="171" t="s">
        <v>41</v>
      </c>
      <c r="P137" s="139">
        <f>O137*H137</f>
        <v>0</v>
      </c>
      <c r="Q137" s="139">
        <v>9.2999999999999999E-2</v>
      </c>
      <c r="R137" s="139">
        <f>Q137*H137</f>
        <v>0.27900000000000003</v>
      </c>
      <c r="S137" s="139">
        <v>0</v>
      </c>
      <c r="T137" s="140">
        <f>S137*H137</f>
        <v>0</v>
      </c>
      <c r="AR137" s="141" t="s">
        <v>182</v>
      </c>
      <c r="AT137" s="141" t="s">
        <v>190</v>
      </c>
      <c r="AU137" s="141" t="s">
        <v>79</v>
      </c>
      <c r="AY137" s="16" t="s">
        <v>133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6" t="s">
        <v>77</v>
      </c>
      <c r="BK137" s="142">
        <f>ROUND(I137*H137,2)</f>
        <v>0</v>
      </c>
      <c r="BL137" s="16" t="s">
        <v>140</v>
      </c>
      <c r="BM137" s="141" t="s">
        <v>392</v>
      </c>
    </row>
    <row r="138" spans="2:65" s="11" customFormat="1" ht="22.8" customHeight="1">
      <c r="B138" s="118"/>
      <c r="D138" s="119" t="s">
        <v>69</v>
      </c>
      <c r="E138" s="128" t="s">
        <v>189</v>
      </c>
      <c r="F138" s="128" t="s">
        <v>219</v>
      </c>
      <c r="I138" s="121"/>
      <c r="J138" s="129">
        <f>BK138</f>
        <v>0</v>
      </c>
      <c r="L138" s="118"/>
      <c r="M138" s="123"/>
      <c r="P138" s="124">
        <f>SUM(P139:P151)</f>
        <v>0</v>
      </c>
      <c r="R138" s="124">
        <f>SUM(R139:R151)</f>
        <v>13.109175600000002</v>
      </c>
      <c r="T138" s="125">
        <f>SUM(T139:T151)</f>
        <v>5</v>
      </c>
      <c r="AR138" s="119" t="s">
        <v>77</v>
      </c>
      <c r="AT138" s="126" t="s">
        <v>69</v>
      </c>
      <c r="AU138" s="126" t="s">
        <v>77</v>
      </c>
      <c r="AY138" s="119" t="s">
        <v>133</v>
      </c>
      <c r="BK138" s="127">
        <f>SUM(BK139:BK151)</f>
        <v>0</v>
      </c>
    </row>
    <row r="139" spans="2:65" s="1" customFormat="1" ht="16.5" customHeight="1">
      <c r="B139" s="31"/>
      <c r="C139" s="130" t="s">
        <v>220</v>
      </c>
      <c r="D139" s="130" t="s">
        <v>135</v>
      </c>
      <c r="E139" s="131" t="s">
        <v>221</v>
      </c>
      <c r="F139" s="132" t="s">
        <v>222</v>
      </c>
      <c r="G139" s="133" t="s">
        <v>223</v>
      </c>
      <c r="H139" s="134">
        <v>12</v>
      </c>
      <c r="I139" s="135"/>
      <c r="J139" s="136">
        <f>ROUND(I139*H139,2)</f>
        <v>0</v>
      </c>
      <c r="K139" s="132" t="s">
        <v>139</v>
      </c>
      <c r="L139" s="31"/>
      <c r="M139" s="137" t="s">
        <v>19</v>
      </c>
      <c r="N139" s="138" t="s">
        <v>41</v>
      </c>
      <c r="P139" s="139">
        <f>O139*H139</f>
        <v>0</v>
      </c>
      <c r="Q139" s="139">
        <v>3.5999999999999999E-3</v>
      </c>
      <c r="R139" s="139">
        <f>Q139*H139</f>
        <v>4.3200000000000002E-2</v>
      </c>
      <c r="S139" s="139">
        <v>0</v>
      </c>
      <c r="T139" s="140">
        <f>S139*H139</f>
        <v>0</v>
      </c>
      <c r="AR139" s="141" t="s">
        <v>140</v>
      </c>
      <c r="AT139" s="141" t="s">
        <v>135</v>
      </c>
      <c r="AU139" s="141" t="s">
        <v>79</v>
      </c>
      <c r="AY139" s="16" t="s">
        <v>133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6" t="s">
        <v>77</v>
      </c>
      <c r="BK139" s="142">
        <f>ROUND(I139*H139,2)</f>
        <v>0</v>
      </c>
      <c r="BL139" s="16" t="s">
        <v>140</v>
      </c>
      <c r="BM139" s="141" t="s">
        <v>393</v>
      </c>
    </row>
    <row r="140" spans="2:65" s="1" customFormat="1" ht="10.199999999999999">
      <c r="B140" s="31"/>
      <c r="D140" s="143" t="s">
        <v>142</v>
      </c>
      <c r="F140" s="144" t="s">
        <v>225</v>
      </c>
      <c r="I140" s="145"/>
      <c r="L140" s="31"/>
      <c r="M140" s="146"/>
      <c r="T140" s="52"/>
      <c r="AT140" s="16" t="s">
        <v>142</v>
      </c>
      <c r="AU140" s="16" t="s">
        <v>79</v>
      </c>
    </row>
    <row r="141" spans="2:65" s="1" customFormat="1" ht="16.5" customHeight="1">
      <c r="B141" s="31"/>
      <c r="C141" s="130" t="s">
        <v>226</v>
      </c>
      <c r="D141" s="130" t="s">
        <v>135</v>
      </c>
      <c r="E141" s="131" t="s">
        <v>227</v>
      </c>
      <c r="F141" s="132" t="s">
        <v>228</v>
      </c>
      <c r="G141" s="133" t="s">
        <v>223</v>
      </c>
      <c r="H141" s="134">
        <v>71.430000000000007</v>
      </c>
      <c r="I141" s="135"/>
      <c r="J141" s="136">
        <f>ROUND(I141*H141,2)</f>
        <v>0</v>
      </c>
      <c r="K141" s="132" t="s">
        <v>19</v>
      </c>
      <c r="L141" s="31"/>
      <c r="M141" s="137" t="s">
        <v>19</v>
      </c>
      <c r="N141" s="138" t="s">
        <v>41</v>
      </c>
      <c r="P141" s="139">
        <f>O141*H141</f>
        <v>0</v>
      </c>
      <c r="Q141" s="139">
        <v>0.18292</v>
      </c>
      <c r="R141" s="139">
        <f>Q141*H141</f>
        <v>13.065975600000002</v>
      </c>
      <c r="S141" s="139">
        <v>0</v>
      </c>
      <c r="T141" s="140">
        <f>S141*H141</f>
        <v>0</v>
      </c>
      <c r="AR141" s="141" t="s">
        <v>140</v>
      </c>
      <c r="AT141" s="141" t="s">
        <v>135</v>
      </c>
      <c r="AU141" s="141" t="s">
        <v>79</v>
      </c>
      <c r="AY141" s="16" t="s">
        <v>133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6" t="s">
        <v>77</v>
      </c>
      <c r="BK141" s="142">
        <f>ROUND(I141*H141,2)</f>
        <v>0</v>
      </c>
      <c r="BL141" s="16" t="s">
        <v>140</v>
      </c>
      <c r="BM141" s="141" t="s">
        <v>394</v>
      </c>
    </row>
    <row r="142" spans="2:65" s="12" customFormat="1" ht="20.399999999999999">
      <c r="B142" s="147"/>
      <c r="D142" s="148" t="s">
        <v>144</v>
      </c>
      <c r="E142" s="149" t="s">
        <v>19</v>
      </c>
      <c r="F142" s="150" t="s">
        <v>395</v>
      </c>
      <c r="H142" s="151">
        <v>71.430000000000007</v>
      </c>
      <c r="I142" s="152"/>
      <c r="L142" s="147"/>
      <c r="M142" s="153"/>
      <c r="T142" s="154"/>
      <c r="AT142" s="149" t="s">
        <v>144</v>
      </c>
      <c r="AU142" s="149" t="s">
        <v>79</v>
      </c>
      <c r="AV142" s="12" t="s">
        <v>79</v>
      </c>
      <c r="AW142" s="12" t="s">
        <v>32</v>
      </c>
      <c r="AX142" s="12" t="s">
        <v>70</v>
      </c>
      <c r="AY142" s="149" t="s">
        <v>133</v>
      </c>
    </row>
    <row r="143" spans="2:65" s="13" customFormat="1" ht="10.199999999999999">
      <c r="B143" s="155"/>
      <c r="D143" s="148" t="s">
        <v>144</v>
      </c>
      <c r="E143" s="156" t="s">
        <v>19</v>
      </c>
      <c r="F143" s="157" t="s">
        <v>146</v>
      </c>
      <c r="H143" s="158">
        <v>71.430000000000007</v>
      </c>
      <c r="I143" s="159"/>
      <c r="L143" s="155"/>
      <c r="M143" s="160"/>
      <c r="T143" s="161"/>
      <c r="AT143" s="156" t="s">
        <v>144</v>
      </c>
      <c r="AU143" s="156" t="s">
        <v>79</v>
      </c>
      <c r="AV143" s="13" t="s">
        <v>140</v>
      </c>
      <c r="AW143" s="13" t="s">
        <v>32</v>
      </c>
      <c r="AX143" s="13" t="s">
        <v>77</v>
      </c>
      <c r="AY143" s="156" t="s">
        <v>133</v>
      </c>
    </row>
    <row r="144" spans="2:65" s="1" customFormat="1" ht="21.75" customHeight="1">
      <c r="B144" s="31"/>
      <c r="C144" s="130" t="s">
        <v>231</v>
      </c>
      <c r="D144" s="130" t="s">
        <v>135</v>
      </c>
      <c r="E144" s="131" t="s">
        <v>232</v>
      </c>
      <c r="F144" s="132" t="s">
        <v>233</v>
      </c>
      <c r="G144" s="133" t="s">
        <v>223</v>
      </c>
      <c r="H144" s="134">
        <v>12</v>
      </c>
      <c r="I144" s="135"/>
      <c r="J144" s="136">
        <f>ROUND(I144*H144,2)</f>
        <v>0</v>
      </c>
      <c r="K144" s="132" t="s">
        <v>139</v>
      </c>
      <c r="L144" s="31"/>
      <c r="M144" s="137" t="s">
        <v>19</v>
      </c>
      <c r="N144" s="138" t="s">
        <v>41</v>
      </c>
      <c r="P144" s="139">
        <f>O144*H144</f>
        <v>0</v>
      </c>
      <c r="Q144" s="139">
        <v>0</v>
      </c>
      <c r="R144" s="139">
        <f>Q144*H144</f>
        <v>0</v>
      </c>
      <c r="S144" s="139">
        <v>0</v>
      </c>
      <c r="T144" s="140">
        <f>S144*H144</f>
        <v>0</v>
      </c>
      <c r="AR144" s="141" t="s">
        <v>140</v>
      </c>
      <c r="AT144" s="141" t="s">
        <v>135</v>
      </c>
      <c r="AU144" s="141" t="s">
        <v>79</v>
      </c>
      <c r="AY144" s="16" t="s">
        <v>133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6" t="s">
        <v>77</v>
      </c>
      <c r="BK144" s="142">
        <f>ROUND(I144*H144,2)</f>
        <v>0</v>
      </c>
      <c r="BL144" s="16" t="s">
        <v>140</v>
      </c>
      <c r="BM144" s="141" t="s">
        <v>396</v>
      </c>
    </row>
    <row r="145" spans="2:65" s="1" customFormat="1" ht="10.199999999999999">
      <c r="B145" s="31"/>
      <c r="D145" s="143" t="s">
        <v>142</v>
      </c>
      <c r="F145" s="144" t="s">
        <v>235</v>
      </c>
      <c r="I145" s="145"/>
      <c r="L145" s="31"/>
      <c r="M145" s="146"/>
      <c r="T145" s="52"/>
      <c r="AT145" s="16" t="s">
        <v>142</v>
      </c>
      <c r="AU145" s="16" t="s">
        <v>79</v>
      </c>
    </row>
    <row r="146" spans="2:65" s="1" customFormat="1" ht="16.5" customHeight="1">
      <c r="B146" s="31"/>
      <c r="C146" s="130" t="s">
        <v>236</v>
      </c>
      <c r="D146" s="130" t="s">
        <v>135</v>
      </c>
      <c r="E146" s="131" t="s">
        <v>237</v>
      </c>
      <c r="F146" s="132" t="s">
        <v>238</v>
      </c>
      <c r="G146" s="133" t="s">
        <v>223</v>
      </c>
      <c r="H146" s="134">
        <v>12</v>
      </c>
      <c r="I146" s="135"/>
      <c r="J146" s="136">
        <f>ROUND(I146*H146,2)</f>
        <v>0</v>
      </c>
      <c r="K146" s="132" t="s">
        <v>139</v>
      </c>
      <c r="L146" s="31"/>
      <c r="M146" s="137" t="s">
        <v>19</v>
      </c>
      <c r="N146" s="138" t="s">
        <v>41</v>
      </c>
      <c r="P146" s="139">
        <f>O146*H146</f>
        <v>0</v>
      </c>
      <c r="Q146" s="139">
        <v>0</v>
      </c>
      <c r="R146" s="139">
        <f>Q146*H146</f>
        <v>0</v>
      </c>
      <c r="S146" s="139">
        <v>0</v>
      </c>
      <c r="T146" s="140">
        <f>S146*H146</f>
        <v>0</v>
      </c>
      <c r="AR146" s="141" t="s">
        <v>140</v>
      </c>
      <c r="AT146" s="141" t="s">
        <v>135</v>
      </c>
      <c r="AU146" s="141" t="s">
        <v>79</v>
      </c>
      <c r="AY146" s="16" t="s">
        <v>133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6" t="s">
        <v>77</v>
      </c>
      <c r="BK146" s="142">
        <f>ROUND(I146*H146,2)</f>
        <v>0</v>
      </c>
      <c r="BL146" s="16" t="s">
        <v>140</v>
      </c>
      <c r="BM146" s="141" t="s">
        <v>397</v>
      </c>
    </row>
    <row r="147" spans="2:65" s="1" customFormat="1" ht="10.199999999999999">
      <c r="B147" s="31"/>
      <c r="D147" s="143" t="s">
        <v>142</v>
      </c>
      <c r="F147" s="144" t="s">
        <v>240</v>
      </c>
      <c r="I147" s="145"/>
      <c r="L147" s="31"/>
      <c r="M147" s="146"/>
      <c r="T147" s="52"/>
      <c r="AT147" s="16" t="s">
        <v>142</v>
      </c>
      <c r="AU147" s="16" t="s">
        <v>79</v>
      </c>
    </row>
    <row r="148" spans="2:65" s="1" customFormat="1" ht="21.75" customHeight="1">
      <c r="B148" s="31"/>
      <c r="C148" s="130" t="s">
        <v>241</v>
      </c>
      <c r="D148" s="130" t="s">
        <v>135</v>
      </c>
      <c r="E148" s="131" t="s">
        <v>242</v>
      </c>
      <c r="F148" s="132" t="s">
        <v>243</v>
      </c>
      <c r="G148" s="133" t="s">
        <v>138</v>
      </c>
      <c r="H148" s="134">
        <v>500</v>
      </c>
      <c r="I148" s="135"/>
      <c r="J148" s="136">
        <f>ROUND(I148*H148,2)</f>
        <v>0</v>
      </c>
      <c r="K148" s="132" t="s">
        <v>139</v>
      </c>
      <c r="L148" s="31"/>
      <c r="M148" s="137" t="s">
        <v>19</v>
      </c>
      <c r="N148" s="138" t="s">
        <v>41</v>
      </c>
      <c r="P148" s="139">
        <f>O148*H148</f>
        <v>0</v>
      </c>
      <c r="Q148" s="139">
        <v>0</v>
      </c>
      <c r="R148" s="139">
        <f>Q148*H148</f>
        <v>0</v>
      </c>
      <c r="S148" s="139">
        <v>0.01</v>
      </c>
      <c r="T148" s="140">
        <f>S148*H148</f>
        <v>5</v>
      </c>
      <c r="AR148" s="141" t="s">
        <v>140</v>
      </c>
      <c r="AT148" s="141" t="s">
        <v>135</v>
      </c>
      <c r="AU148" s="141" t="s">
        <v>79</v>
      </c>
      <c r="AY148" s="16" t="s">
        <v>133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6" t="s">
        <v>77</v>
      </c>
      <c r="BK148" s="142">
        <f>ROUND(I148*H148,2)</f>
        <v>0</v>
      </c>
      <c r="BL148" s="16" t="s">
        <v>140</v>
      </c>
      <c r="BM148" s="141" t="s">
        <v>398</v>
      </c>
    </row>
    <row r="149" spans="2:65" s="1" customFormat="1" ht="10.199999999999999">
      <c r="B149" s="31"/>
      <c r="D149" s="143" t="s">
        <v>142</v>
      </c>
      <c r="F149" s="144" t="s">
        <v>245</v>
      </c>
      <c r="I149" s="145"/>
      <c r="L149" s="31"/>
      <c r="M149" s="146"/>
      <c r="T149" s="52"/>
      <c r="AT149" s="16" t="s">
        <v>142</v>
      </c>
      <c r="AU149" s="16" t="s">
        <v>79</v>
      </c>
    </row>
    <row r="150" spans="2:65" s="12" customFormat="1" ht="10.199999999999999">
      <c r="B150" s="147"/>
      <c r="D150" s="148" t="s">
        <v>144</v>
      </c>
      <c r="E150" s="149" t="s">
        <v>19</v>
      </c>
      <c r="F150" s="150" t="s">
        <v>246</v>
      </c>
      <c r="H150" s="151">
        <v>500</v>
      </c>
      <c r="I150" s="152"/>
      <c r="L150" s="147"/>
      <c r="M150" s="153"/>
      <c r="T150" s="154"/>
      <c r="AT150" s="149" t="s">
        <v>144</v>
      </c>
      <c r="AU150" s="149" t="s">
        <v>79</v>
      </c>
      <c r="AV150" s="12" t="s">
        <v>79</v>
      </c>
      <c r="AW150" s="12" t="s">
        <v>32</v>
      </c>
      <c r="AX150" s="12" t="s">
        <v>70</v>
      </c>
      <c r="AY150" s="149" t="s">
        <v>133</v>
      </c>
    </row>
    <row r="151" spans="2:65" s="13" customFormat="1" ht="10.199999999999999">
      <c r="B151" s="155"/>
      <c r="D151" s="148" t="s">
        <v>144</v>
      </c>
      <c r="E151" s="156" t="s">
        <v>19</v>
      </c>
      <c r="F151" s="157" t="s">
        <v>146</v>
      </c>
      <c r="H151" s="158">
        <v>500</v>
      </c>
      <c r="I151" s="159"/>
      <c r="L151" s="155"/>
      <c r="M151" s="160"/>
      <c r="T151" s="161"/>
      <c r="AT151" s="156" t="s">
        <v>144</v>
      </c>
      <c r="AU151" s="156" t="s">
        <v>79</v>
      </c>
      <c r="AV151" s="13" t="s">
        <v>140</v>
      </c>
      <c r="AW151" s="13" t="s">
        <v>32</v>
      </c>
      <c r="AX151" s="13" t="s">
        <v>77</v>
      </c>
      <c r="AY151" s="156" t="s">
        <v>133</v>
      </c>
    </row>
    <row r="152" spans="2:65" s="11" customFormat="1" ht="22.8" customHeight="1">
      <c r="B152" s="118"/>
      <c r="D152" s="119" t="s">
        <v>69</v>
      </c>
      <c r="E152" s="128" t="s">
        <v>247</v>
      </c>
      <c r="F152" s="128" t="s">
        <v>248</v>
      </c>
      <c r="I152" s="121"/>
      <c r="J152" s="129">
        <f>BK152</f>
        <v>0</v>
      </c>
      <c r="L152" s="118"/>
      <c r="M152" s="123"/>
      <c r="P152" s="124">
        <f>SUM(P153:P178)</f>
        <v>0</v>
      </c>
      <c r="R152" s="124">
        <f>SUM(R153:R178)</f>
        <v>0</v>
      </c>
      <c r="T152" s="125">
        <f>SUM(T153:T178)</f>
        <v>0</v>
      </c>
      <c r="AR152" s="119" t="s">
        <v>77</v>
      </c>
      <c r="AT152" s="126" t="s">
        <v>69</v>
      </c>
      <c r="AU152" s="126" t="s">
        <v>77</v>
      </c>
      <c r="AY152" s="119" t="s">
        <v>133</v>
      </c>
      <c r="BK152" s="127">
        <f>SUM(BK153:BK178)</f>
        <v>0</v>
      </c>
    </row>
    <row r="153" spans="2:65" s="1" customFormat="1" ht="24.15" customHeight="1">
      <c r="B153" s="31"/>
      <c r="C153" s="130" t="s">
        <v>7</v>
      </c>
      <c r="D153" s="130" t="s">
        <v>135</v>
      </c>
      <c r="E153" s="131" t="s">
        <v>249</v>
      </c>
      <c r="F153" s="132" t="s">
        <v>250</v>
      </c>
      <c r="G153" s="133" t="s">
        <v>251</v>
      </c>
      <c r="H153" s="134">
        <v>67.144000000000005</v>
      </c>
      <c r="I153" s="135"/>
      <c r="J153" s="136">
        <f>ROUND(I153*H153,2)</f>
        <v>0</v>
      </c>
      <c r="K153" s="132" t="s">
        <v>139</v>
      </c>
      <c r="L153" s="31"/>
      <c r="M153" s="137" t="s">
        <v>19</v>
      </c>
      <c r="N153" s="138" t="s">
        <v>41</v>
      </c>
      <c r="P153" s="139">
        <f>O153*H153</f>
        <v>0</v>
      </c>
      <c r="Q153" s="139">
        <v>0</v>
      </c>
      <c r="R153" s="139">
        <f>Q153*H153</f>
        <v>0</v>
      </c>
      <c r="S153" s="139">
        <v>0</v>
      </c>
      <c r="T153" s="140">
        <f>S153*H153</f>
        <v>0</v>
      </c>
      <c r="AR153" s="141" t="s">
        <v>140</v>
      </c>
      <c r="AT153" s="141" t="s">
        <v>135</v>
      </c>
      <c r="AU153" s="141" t="s">
        <v>79</v>
      </c>
      <c r="AY153" s="16" t="s">
        <v>133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6" t="s">
        <v>77</v>
      </c>
      <c r="BK153" s="142">
        <f>ROUND(I153*H153,2)</f>
        <v>0</v>
      </c>
      <c r="BL153" s="16" t="s">
        <v>140</v>
      </c>
      <c r="BM153" s="141" t="s">
        <v>399</v>
      </c>
    </row>
    <row r="154" spans="2:65" s="1" customFormat="1" ht="10.199999999999999">
      <c r="B154" s="31"/>
      <c r="D154" s="143" t="s">
        <v>142</v>
      </c>
      <c r="F154" s="144" t="s">
        <v>253</v>
      </c>
      <c r="I154" s="145"/>
      <c r="L154" s="31"/>
      <c r="M154" s="146"/>
      <c r="T154" s="52"/>
      <c r="AT154" s="16" t="s">
        <v>142</v>
      </c>
      <c r="AU154" s="16" t="s">
        <v>79</v>
      </c>
    </row>
    <row r="155" spans="2:65" s="12" customFormat="1" ht="10.199999999999999">
      <c r="B155" s="147"/>
      <c r="D155" s="148" t="s">
        <v>144</v>
      </c>
      <c r="E155" s="149" t="s">
        <v>19</v>
      </c>
      <c r="F155" s="150" t="s">
        <v>400</v>
      </c>
      <c r="H155" s="151">
        <v>62.143999999999998</v>
      </c>
      <c r="I155" s="152"/>
      <c r="L155" s="147"/>
      <c r="M155" s="153"/>
      <c r="T155" s="154"/>
      <c r="AT155" s="149" t="s">
        <v>144</v>
      </c>
      <c r="AU155" s="149" t="s">
        <v>79</v>
      </c>
      <c r="AV155" s="12" t="s">
        <v>79</v>
      </c>
      <c r="AW155" s="12" t="s">
        <v>32</v>
      </c>
      <c r="AX155" s="12" t="s">
        <v>70</v>
      </c>
      <c r="AY155" s="149" t="s">
        <v>133</v>
      </c>
    </row>
    <row r="156" spans="2:65" s="12" customFormat="1" ht="10.199999999999999">
      <c r="B156" s="147"/>
      <c r="D156" s="148" t="s">
        <v>144</v>
      </c>
      <c r="E156" s="149" t="s">
        <v>19</v>
      </c>
      <c r="F156" s="150" t="s">
        <v>255</v>
      </c>
      <c r="H156" s="151">
        <v>5</v>
      </c>
      <c r="I156" s="152"/>
      <c r="L156" s="147"/>
      <c r="M156" s="153"/>
      <c r="T156" s="154"/>
      <c r="AT156" s="149" t="s">
        <v>144</v>
      </c>
      <c r="AU156" s="149" t="s">
        <v>79</v>
      </c>
      <c r="AV156" s="12" t="s">
        <v>79</v>
      </c>
      <c r="AW156" s="12" t="s">
        <v>32</v>
      </c>
      <c r="AX156" s="12" t="s">
        <v>70</v>
      </c>
      <c r="AY156" s="149" t="s">
        <v>133</v>
      </c>
    </row>
    <row r="157" spans="2:65" s="13" customFormat="1" ht="10.199999999999999">
      <c r="B157" s="155"/>
      <c r="D157" s="148" t="s">
        <v>144</v>
      </c>
      <c r="E157" s="156" t="s">
        <v>19</v>
      </c>
      <c r="F157" s="157" t="s">
        <v>146</v>
      </c>
      <c r="H157" s="158">
        <v>67.144000000000005</v>
      </c>
      <c r="I157" s="159"/>
      <c r="L157" s="155"/>
      <c r="M157" s="160"/>
      <c r="T157" s="161"/>
      <c r="AT157" s="156" t="s">
        <v>144</v>
      </c>
      <c r="AU157" s="156" t="s">
        <v>79</v>
      </c>
      <c r="AV157" s="13" t="s">
        <v>140</v>
      </c>
      <c r="AW157" s="13" t="s">
        <v>32</v>
      </c>
      <c r="AX157" s="13" t="s">
        <v>77</v>
      </c>
      <c r="AY157" s="156" t="s">
        <v>133</v>
      </c>
    </row>
    <row r="158" spans="2:65" s="1" customFormat="1" ht="24.15" customHeight="1">
      <c r="B158" s="31"/>
      <c r="C158" s="130" t="s">
        <v>256</v>
      </c>
      <c r="D158" s="130" t="s">
        <v>135</v>
      </c>
      <c r="E158" s="131" t="s">
        <v>257</v>
      </c>
      <c r="F158" s="132" t="s">
        <v>258</v>
      </c>
      <c r="G158" s="133" t="s">
        <v>251</v>
      </c>
      <c r="H158" s="134">
        <v>1275.7360000000001</v>
      </c>
      <c r="I158" s="135"/>
      <c r="J158" s="136">
        <f>ROUND(I158*H158,2)</f>
        <v>0</v>
      </c>
      <c r="K158" s="132" t="s">
        <v>139</v>
      </c>
      <c r="L158" s="31"/>
      <c r="M158" s="137" t="s">
        <v>19</v>
      </c>
      <c r="N158" s="138" t="s">
        <v>41</v>
      </c>
      <c r="P158" s="139">
        <f>O158*H158</f>
        <v>0</v>
      </c>
      <c r="Q158" s="139">
        <v>0</v>
      </c>
      <c r="R158" s="139">
        <f>Q158*H158</f>
        <v>0</v>
      </c>
      <c r="S158" s="139">
        <v>0</v>
      </c>
      <c r="T158" s="140">
        <f>S158*H158</f>
        <v>0</v>
      </c>
      <c r="AR158" s="141" t="s">
        <v>140</v>
      </c>
      <c r="AT158" s="141" t="s">
        <v>135</v>
      </c>
      <c r="AU158" s="141" t="s">
        <v>79</v>
      </c>
      <c r="AY158" s="16" t="s">
        <v>133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6" t="s">
        <v>77</v>
      </c>
      <c r="BK158" s="142">
        <f>ROUND(I158*H158,2)</f>
        <v>0</v>
      </c>
      <c r="BL158" s="16" t="s">
        <v>140</v>
      </c>
      <c r="BM158" s="141" t="s">
        <v>401</v>
      </c>
    </row>
    <row r="159" spans="2:65" s="1" customFormat="1" ht="10.199999999999999">
      <c r="B159" s="31"/>
      <c r="D159" s="143" t="s">
        <v>142</v>
      </c>
      <c r="F159" s="144" t="s">
        <v>260</v>
      </c>
      <c r="I159" s="145"/>
      <c r="L159" s="31"/>
      <c r="M159" s="146"/>
      <c r="T159" s="52"/>
      <c r="AT159" s="16" t="s">
        <v>142</v>
      </c>
      <c r="AU159" s="16" t="s">
        <v>79</v>
      </c>
    </row>
    <row r="160" spans="2:65" s="12" customFormat="1" ht="10.199999999999999">
      <c r="B160" s="147"/>
      <c r="D160" s="148" t="s">
        <v>144</v>
      </c>
      <c r="E160" s="149" t="s">
        <v>19</v>
      </c>
      <c r="F160" s="150" t="s">
        <v>402</v>
      </c>
      <c r="H160" s="151">
        <v>1275.7360000000001</v>
      </c>
      <c r="I160" s="152"/>
      <c r="L160" s="147"/>
      <c r="M160" s="153"/>
      <c r="T160" s="154"/>
      <c r="AT160" s="149" t="s">
        <v>144</v>
      </c>
      <c r="AU160" s="149" t="s">
        <v>79</v>
      </c>
      <c r="AV160" s="12" t="s">
        <v>79</v>
      </c>
      <c r="AW160" s="12" t="s">
        <v>32</v>
      </c>
      <c r="AX160" s="12" t="s">
        <v>70</v>
      </c>
      <c r="AY160" s="149" t="s">
        <v>133</v>
      </c>
    </row>
    <row r="161" spans="2:65" s="13" customFormat="1" ht="10.199999999999999">
      <c r="B161" s="155"/>
      <c r="D161" s="148" t="s">
        <v>144</v>
      </c>
      <c r="E161" s="156" t="s">
        <v>19</v>
      </c>
      <c r="F161" s="157" t="s">
        <v>146</v>
      </c>
      <c r="H161" s="158">
        <v>1275.7360000000001</v>
      </c>
      <c r="I161" s="159"/>
      <c r="L161" s="155"/>
      <c r="M161" s="160"/>
      <c r="T161" s="161"/>
      <c r="AT161" s="156" t="s">
        <v>144</v>
      </c>
      <c r="AU161" s="156" t="s">
        <v>79</v>
      </c>
      <c r="AV161" s="13" t="s">
        <v>140</v>
      </c>
      <c r="AW161" s="13" t="s">
        <v>32</v>
      </c>
      <c r="AX161" s="13" t="s">
        <v>77</v>
      </c>
      <c r="AY161" s="156" t="s">
        <v>133</v>
      </c>
    </row>
    <row r="162" spans="2:65" s="1" customFormat="1" ht="24.15" customHeight="1">
      <c r="B162" s="31"/>
      <c r="C162" s="130" t="s">
        <v>262</v>
      </c>
      <c r="D162" s="130" t="s">
        <v>135</v>
      </c>
      <c r="E162" s="131" t="s">
        <v>263</v>
      </c>
      <c r="F162" s="132" t="s">
        <v>264</v>
      </c>
      <c r="G162" s="133" t="s">
        <v>251</v>
      </c>
      <c r="H162" s="134">
        <v>225.71899999999999</v>
      </c>
      <c r="I162" s="135"/>
      <c r="J162" s="136">
        <f>ROUND(I162*H162,2)</f>
        <v>0</v>
      </c>
      <c r="K162" s="132" t="s">
        <v>139</v>
      </c>
      <c r="L162" s="31"/>
      <c r="M162" s="137" t="s">
        <v>19</v>
      </c>
      <c r="N162" s="138" t="s">
        <v>41</v>
      </c>
      <c r="P162" s="139">
        <f>O162*H162</f>
        <v>0</v>
      </c>
      <c r="Q162" s="139">
        <v>0</v>
      </c>
      <c r="R162" s="139">
        <f>Q162*H162</f>
        <v>0</v>
      </c>
      <c r="S162" s="139">
        <v>0</v>
      </c>
      <c r="T162" s="140">
        <f>S162*H162</f>
        <v>0</v>
      </c>
      <c r="AR162" s="141" t="s">
        <v>140</v>
      </c>
      <c r="AT162" s="141" t="s">
        <v>135</v>
      </c>
      <c r="AU162" s="141" t="s">
        <v>79</v>
      </c>
      <c r="AY162" s="16" t="s">
        <v>133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6" t="s">
        <v>77</v>
      </c>
      <c r="BK162" s="142">
        <f>ROUND(I162*H162,2)</f>
        <v>0</v>
      </c>
      <c r="BL162" s="16" t="s">
        <v>140</v>
      </c>
      <c r="BM162" s="141" t="s">
        <v>403</v>
      </c>
    </row>
    <row r="163" spans="2:65" s="1" customFormat="1" ht="10.199999999999999">
      <c r="B163" s="31"/>
      <c r="D163" s="143" t="s">
        <v>142</v>
      </c>
      <c r="F163" s="144" t="s">
        <v>266</v>
      </c>
      <c r="I163" s="145"/>
      <c r="L163" s="31"/>
      <c r="M163" s="146"/>
      <c r="T163" s="52"/>
      <c r="AT163" s="16" t="s">
        <v>142</v>
      </c>
      <c r="AU163" s="16" t="s">
        <v>79</v>
      </c>
    </row>
    <row r="164" spans="2:65" s="12" customFormat="1" ht="10.199999999999999">
      <c r="B164" s="147"/>
      <c r="D164" s="148" t="s">
        <v>144</v>
      </c>
      <c r="E164" s="149" t="s">
        <v>19</v>
      </c>
      <c r="F164" s="150" t="s">
        <v>404</v>
      </c>
      <c r="H164" s="151">
        <v>225.71899999999999</v>
      </c>
      <c r="I164" s="152"/>
      <c r="L164" s="147"/>
      <c r="M164" s="153"/>
      <c r="T164" s="154"/>
      <c r="AT164" s="149" t="s">
        <v>144</v>
      </c>
      <c r="AU164" s="149" t="s">
        <v>79</v>
      </c>
      <c r="AV164" s="12" t="s">
        <v>79</v>
      </c>
      <c r="AW164" s="12" t="s">
        <v>32</v>
      </c>
      <c r="AX164" s="12" t="s">
        <v>70</v>
      </c>
      <c r="AY164" s="149" t="s">
        <v>133</v>
      </c>
    </row>
    <row r="165" spans="2:65" s="13" customFormat="1" ht="10.199999999999999">
      <c r="B165" s="155"/>
      <c r="D165" s="148" t="s">
        <v>144</v>
      </c>
      <c r="E165" s="156" t="s">
        <v>19</v>
      </c>
      <c r="F165" s="157" t="s">
        <v>146</v>
      </c>
      <c r="H165" s="158">
        <v>225.71899999999999</v>
      </c>
      <c r="I165" s="159"/>
      <c r="L165" s="155"/>
      <c r="M165" s="160"/>
      <c r="T165" s="161"/>
      <c r="AT165" s="156" t="s">
        <v>144</v>
      </c>
      <c r="AU165" s="156" t="s">
        <v>79</v>
      </c>
      <c r="AV165" s="13" t="s">
        <v>140</v>
      </c>
      <c r="AW165" s="13" t="s">
        <v>32</v>
      </c>
      <c r="AX165" s="13" t="s">
        <v>77</v>
      </c>
      <c r="AY165" s="156" t="s">
        <v>133</v>
      </c>
    </row>
    <row r="166" spans="2:65" s="1" customFormat="1" ht="24.15" customHeight="1">
      <c r="B166" s="31"/>
      <c r="C166" s="130" t="s">
        <v>268</v>
      </c>
      <c r="D166" s="130" t="s">
        <v>135</v>
      </c>
      <c r="E166" s="131" t="s">
        <v>269</v>
      </c>
      <c r="F166" s="132" t="s">
        <v>270</v>
      </c>
      <c r="G166" s="133" t="s">
        <v>251</v>
      </c>
      <c r="H166" s="134">
        <v>4288.6610000000001</v>
      </c>
      <c r="I166" s="135"/>
      <c r="J166" s="136">
        <f>ROUND(I166*H166,2)</f>
        <v>0</v>
      </c>
      <c r="K166" s="132" t="s">
        <v>139</v>
      </c>
      <c r="L166" s="31"/>
      <c r="M166" s="137" t="s">
        <v>19</v>
      </c>
      <c r="N166" s="138" t="s">
        <v>41</v>
      </c>
      <c r="P166" s="139">
        <f>O166*H166</f>
        <v>0</v>
      </c>
      <c r="Q166" s="139">
        <v>0</v>
      </c>
      <c r="R166" s="139">
        <f>Q166*H166</f>
        <v>0</v>
      </c>
      <c r="S166" s="139">
        <v>0</v>
      </c>
      <c r="T166" s="140">
        <f>S166*H166</f>
        <v>0</v>
      </c>
      <c r="AR166" s="141" t="s">
        <v>140</v>
      </c>
      <c r="AT166" s="141" t="s">
        <v>135</v>
      </c>
      <c r="AU166" s="141" t="s">
        <v>79</v>
      </c>
      <c r="AY166" s="16" t="s">
        <v>133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6" t="s">
        <v>77</v>
      </c>
      <c r="BK166" s="142">
        <f>ROUND(I166*H166,2)</f>
        <v>0</v>
      </c>
      <c r="BL166" s="16" t="s">
        <v>140</v>
      </c>
      <c r="BM166" s="141" t="s">
        <v>405</v>
      </c>
    </row>
    <row r="167" spans="2:65" s="1" customFormat="1" ht="10.199999999999999">
      <c r="B167" s="31"/>
      <c r="D167" s="143" t="s">
        <v>142</v>
      </c>
      <c r="F167" s="144" t="s">
        <v>272</v>
      </c>
      <c r="I167" s="145"/>
      <c r="L167" s="31"/>
      <c r="M167" s="146"/>
      <c r="T167" s="52"/>
      <c r="AT167" s="16" t="s">
        <v>142</v>
      </c>
      <c r="AU167" s="16" t="s">
        <v>79</v>
      </c>
    </row>
    <row r="168" spans="2:65" s="12" customFormat="1" ht="10.199999999999999">
      <c r="B168" s="147"/>
      <c r="D168" s="148" t="s">
        <v>144</v>
      </c>
      <c r="E168" s="149" t="s">
        <v>19</v>
      </c>
      <c r="F168" s="150" t="s">
        <v>406</v>
      </c>
      <c r="H168" s="151">
        <v>4288.6610000000001</v>
      </c>
      <c r="I168" s="152"/>
      <c r="L168" s="147"/>
      <c r="M168" s="153"/>
      <c r="T168" s="154"/>
      <c r="AT168" s="149" t="s">
        <v>144</v>
      </c>
      <c r="AU168" s="149" t="s">
        <v>79</v>
      </c>
      <c r="AV168" s="12" t="s">
        <v>79</v>
      </c>
      <c r="AW168" s="12" t="s">
        <v>32</v>
      </c>
      <c r="AX168" s="12" t="s">
        <v>70</v>
      </c>
      <c r="AY168" s="149" t="s">
        <v>133</v>
      </c>
    </row>
    <row r="169" spans="2:65" s="13" customFormat="1" ht="10.199999999999999">
      <c r="B169" s="155"/>
      <c r="D169" s="148" t="s">
        <v>144</v>
      </c>
      <c r="E169" s="156" t="s">
        <v>19</v>
      </c>
      <c r="F169" s="157" t="s">
        <v>146</v>
      </c>
      <c r="H169" s="158">
        <v>4288.6610000000001</v>
      </c>
      <c r="I169" s="159"/>
      <c r="L169" s="155"/>
      <c r="M169" s="160"/>
      <c r="T169" s="161"/>
      <c r="AT169" s="156" t="s">
        <v>144</v>
      </c>
      <c r="AU169" s="156" t="s">
        <v>79</v>
      </c>
      <c r="AV169" s="13" t="s">
        <v>140</v>
      </c>
      <c r="AW169" s="13" t="s">
        <v>32</v>
      </c>
      <c r="AX169" s="13" t="s">
        <v>77</v>
      </c>
      <c r="AY169" s="156" t="s">
        <v>133</v>
      </c>
    </row>
    <row r="170" spans="2:65" s="1" customFormat="1" ht="24.15" customHeight="1">
      <c r="B170" s="31"/>
      <c r="C170" s="130" t="s">
        <v>274</v>
      </c>
      <c r="D170" s="130" t="s">
        <v>135</v>
      </c>
      <c r="E170" s="131" t="s">
        <v>275</v>
      </c>
      <c r="F170" s="132" t="s">
        <v>276</v>
      </c>
      <c r="G170" s="133" t="s">
        <v>251</v>
      </c>
      <c r="H170" s="134">
        <v>67.144000000000005</v>
      </c>
      <c r="I170" s="135"/>
      <c r="J170" s="136">
        <f>ROUND(I170*H170,2)</f>
        <v>0</v>
      </c>
      <c r="K170" s="132" t="s">
        <v>139</v>
      </c>
      <c r="L170" s="31"/>
      <c r="M170" s="137" t="s">
        <v>19</v>
      </c>
      <c r="N170" s="138" t="s">
        <v>41</v>
      </c>
      <c r="P170" s="139">
        <f>O170*H170</f>
        <v>0</v>
      </c>
      <c r="Q170" s="139">
        <v>0</v>
      </c>
      <c r="R170" s="139">
        <f>Q170*H170</f>
        <v>0</v>
      </c>
      <c r="S170" s="139">
        <v>0</v>
      </c>
      <c r="T170" s="140">
        <f>S170*H170</f>
        <v>0</v>
      </c>
      <c r="AR170" s="141" t="s">
        <v>140</v>
      </c>
      <c r="AT170" s="141" t="s">
        <v>135</v>
      </c>
      <c r="AU170" s="141" t="s">
        <v>79</v>
      </c>
      <c r="AY170" s="16" t="s">
        <v>133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6" t="s">
        <v>77</v>
      </c>
      <c r="BK170" s="142">
        <f>ROUND(I170*H170,2)</f>
        <v>0</v>
      </c>
      <c r="BL170" s="16" t="s">
        <v>140</v>
      </c>
      <c r="BM170" s="141" t="s">
        <v>407</v>
      </c>
    </row>
    <row r="171" spans="2:65" s="1" customFormat="1" ht="10.199999999999999">
      <c r="B171" s="31"/>
      <c r="D171" s="143" t="s">
        <v>142</v>
      </c>
      <c r="F171" s="144" t="s">
        <v>278</v>
      </c>
      <c r="I171" s="145"/>
      <c r="L171" s="31"/>
      <c r="M171" s="146"/>
      <c r="T171" s="52"/>
      <c r="AT171" s="16" t="s">
        <v>142</v>
      </c>
      <c r="AU171" s="16" t="s">
        <v>79</v>
      </c>
    </row>
    <row r="172" spans="2:65" s="12" customFormat="1" ht="10.199999999999999">
      <c r="B172" s="147"/>
      <c r="D172" s="148" t="s">
        <v>144</v>
      </c>
      <c r="E172" s="149" t="s">
        <v>19</v>
      </c>
      <c r="F172" s="150" t="s">
        <v>400</v>
      </c>
      <c r="H172" s="151">
        <v>62.143999999999998</v>
      </c>
      <c r="I172" s="152"/>
      <c r="L172" s="147"/>
      <c r="M172" s="153"/>
      <c r="T172" s="154"/>
      <c r="AT172" s="149" t="s">
        <v>144</v>
      </c>
      <c r="AU172" s="149" t="s">
        <v>79</v>
      </c>
      <c r="AV172" s="12" t="s">
        <v>79</v>
      </c>
      <c r="AW172" s="12" t="s">
        <v>32</v>
      </c>
      <c r="AX172" s="12" t="s">
        <v>70</v>
      </c>
      <c r="AY172" s="149" t="s">
        <v>133</v>
      </c>
    </row>
    <row r="173" spans="2:65" s="12" customFormat="1" ht="10.199999999999999">
      <c r="B173" s="147"/>
      <c r="D173" s="148" t="s">
        <v>144</v>
      </c>
      <c r="E173" s="149" t="s">
        <v>19</v>
      </c>
      <c r="F173" s="150" t="s">
        <v>279</v>
      </c>
      <c r="H173" s="151">
        <v>5</v>
      </c>
      <c r="I173" s="152"/>
      <c r="L173" s="147"/>
      <c r="M173" s="153"/>
      <c r="T173" s="154"/>
      <c r="AT173" s="149" t="s">
        <v>144</v>
      </c>
      <c r="AU173" s="149" t="s">
        <v>79</v>
      </c>
      <c r="AV173" s="12" t="s">
        <v>79</v>
      </c>
      <c r="AW173" s="12" t="s">
        <v>32</v>
      </c>
      <c r="AX173" s="12" t="s">
        <v>70</v>
      </c>
      <c r="AY173" s="149" t="s">
        <v>133</v>
      </c>
    </row>
    <row r="174" spans="2:65" s="13" customFormat="1" ht="10.199999999999999">
      <c r="B174" s="155"/>
      <c r="D174" s="148" t="s">
        <v>144</v>
      </c>
      <c r="E174" s="156" t="s">
        <v>19</v>
      </c>
      <c r="F174" s="157" t="s">
        <v>146</v>
      </c>
      <c r="H174" s="158">
        <v>67.144000000000005</v>
      </c>
      <c r="I174" s="159"/>
      <c r="L174" s="155"/>
      <c r="M174" s="160"/>
      <c r="T174" s="161"/>
      <c r="AT174" s="156" t="s">
        <v>144</v>
      </c>
      <c r="AU174" s="156" t="s">
        <v>79</v>
      </c>
      <c r="AV174" s="13" t="s">
        <v>140</v>
      </c>
      <c r="AW174" s="13" t="s">
        <v>32</v>
      </c>
      <c r="AX174" s="13" t="s">
        <v>77</v>
      </c>
      <c r="AY174" s="156" t="s">
        <v>133</v>
      </c>
    </row>
    <row r="175" spans="2:65" s="1" customFormat="1" ht="24.15" customHeight="1">
      <c r="B175" s="31"/>
      <c r="C175" s="130" t="s">
        <v>280</v>
      </c>
      <c r="D175" s="130" t="s">
        <v>135</v>
      </c>
      <c r="E175" s="131" t="s">
        <v>281</v>
      </c>
      <c r="F175" s="132" t="s">
        <v>282</v>
      </c>
      <c r="G175" s="133" t="s">
        <v>251</v>
      </c>
      <c r="H175" s="134">
        <v>225.71899999999999</v>
      </c>
      <c r="I175" s="135"/>
      <c r="J175" s="136">
        <f>ROUND(I175*H175,2)</f>
        <v>0</v>
      </c>
      <c r="K175" s="132" t="s">
        <v>139</v>
      </c>
      <c r="L175" s="31"/>
      <c r="M175" s="137" t="s">
        <v>19</v>
      </c>
      <c r="N175" s="138" t="s">
        <v>41</v>
      </c>
      <c r="P175" s="139">
        <f>O175*H175</f>
        <v>0</v>
      </c>
      <c r="Q175" s="139">
        <v>0</v>
      </c>
      <c r="R175" s="139">
        <f>Q175*H175</f>
        <v>0</v>
      </c>
      <c r="S175" s="139">
        <v>0</v>
      </c>
      <c r="T175" s="140">
        <f>S175*H175</f>
        <v>0</v>
      </c>
      <c r="AR175" s="141" t="s">
        <v>140</v>
      </c>
      <c r="AT175" s="141" t="s">
        <v>135</v>
      </c>
      <c r="AU175" s="141" t="s">
        <v>79</v>
      </c>
      <c r="AY175" s="16" t="s">
        <v>133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6" t="s">
        <v>77</v>
      </c>
      <c r="BK175" s="142">
        <f>ROUND(I175*H175,2)</f>
        <v>0</v>
      </c>
      <c r="BL175" s="16" t="s">
        <v>140</v>
      </c>
      <c r="BM175" s="141" t="s">
        <v>408</v>
      </c>
    </row>
    <row r="176" spans="2:65" s="1" customFormat="1" ht="10.199999999999999">
      <c r="B176" s="31"/>
      <c r="D176" s="143" t="s">
        <v>142</v>
      </c>
      <c r="F176" s="144" t="s">
        <v>284</v>
      </c>
      <c r="I176" s="145"/>
      <c r="L176" s="31"/>
      <c r="M176" s="146"/>
      <c r="T176" s="52"/>
      <c r="AT176" s="16" t="s">
        <v>142</v>
      </c>
      <c r="AU176" s="16" t="s">
        <v>79</v>
      </c>
    </row>
    <row r="177" spans="2:65" s="12" customFormat="1" ht="10.199999999999999">
      <c r="B177" s="147"/>
      <c r="D177" s="148" t="s">
        <v>144</v>
      </c>
      <c r="E177" s="149" t="s">
        <v>19</v>
      </c>
      <c r="F177" s="150" t="s">
        <v>409</v>
      </c>
      <c r="H177" s="151">
        <v>225.71899999999999</v>
      </c>
      <c r="I177" s="152"/>
      <c r="L177" s="147"/>
      <c r="M177" s="153"/>
      <c r="T177" s="154"/>
      <c r="AT177" s="149" t="s">
        <v>144</v>
      </c>
      <c r="AU177" s="149" t="s">
        <v>79</v>
      </c>
      <c r="AV177" s="12" t="s">
        <v>79</v>
      </c>
      <c r="AW177" s="12" t="s">
        <v>32</v>
      </c>
      <c r="AX177" s="12" t="s">
        <v>70</v>
      </c>
      <c r="AY177" s="149" t="s">
        <v>133</v>
      </c>
    </row>
    <row r="178" spans="2:65" s="13" customFormat="1" ht="10.199999999999999">
      <c r="B178" s="155"/>
      <c r="D178" s="148" t="s">
        <v>144</v>
      </c>
      <c r="E178" s="156" t="s">
        <v>19</v>
      </c>
      <c r="F178" s="157" t="s">
        <v>146</v>
      </c>
      <c r="H178" s="158">
        <v>225.71899999999999</v>
      </c>
      <c r="I178" s="159"/>
      <c r="L178" s="155"/>
      <c r="M178" s="160"/>
      <c r="T178" s="161"/>
      <c r="AT178" s="156" t="s">
        <v>144</v>
      </c>
      <c r="AU178" s="156" t="s">
        <v>79</v>
      </c>
      <c r="AV178" s="13" t="s">
        <v>140</v>
      </c>
      <c r="AW178" s="13" t="s">
        <v>32</v>
      </c>
      <c r="AX178" s="13" t="s">
        <v>77</v>
      </c>
      <c r="AY178" s="156" t="s">
        <v>133</v>
      </c>
    </row>
    <row r="179" spans="2:65" s="11" customFormat="1" ht="22.8" customHeight="1">
      <c r="B179" s="118"/>
      <c r="D179" s="119" t="s">
        <v>69</v>
      </c>
      <c r="E179" s="128" t="s">
        <v>286</v>
      </c>
      <c r="F179" s="128" t="s">
        <v>287</v>
      </c>
      <c r="I179" s="121"/>
      <c r="J179" s="129">
        <f>BK179</f>
        <v>0</v>
      </c>
      <c r="L179" s="118"/>
      <c r="M179" s="123"/>
      <c r="P179" s="124">
        <f>SUM(P180:P181)</f>
        <v>0</v>
      </c>
      <c r="R179" s="124">
        <f>SUM(R180:R181)</f>
        <v>0</v>
      </c>
      <c r="T179" s="125">
        <f>SUM(T180:T181)</f>
        <v>0</v>
      </c>
      <c r="AR179" s="119" t="s">
        <v>77</v>
      </c>
      <c r="AT179" s="126" t="s">
        <v>69</v>
      </c>
      <c r="AU179" s="126" t="s">
        <v>77</v>
      </c>
      <c r="AY179" s="119" t="s">
        <v>133</v>
      </c>
      <c r="BK179" s="127">
        <f>SUM(BK180:BK181)</f>
        <v>0</v>
      </c>
    </row>
    <row r="180" spans="2:65" s="1" customFormat="1" ht="24.15" customHeight="1">
      <c r="B180" s="31"/>
      <c r="C180" s="130" t="s">
        <v>288</v>
      </c>
      <c r="D180" s="130" t="s">
        <v>135</v>
      </c>
      <c r="E180" s="131" t="s">
        <v>289</v>
      </c>
      <c r="F180" s="132" t="s">
        <v>290</v>
      </c>
      <c r="G180" s="133" t="s">
        <v>251</v>
      </c>
      <c r="H180" s="134">
        <v>19.041</v>
      </c>
      <c r="I180" s="135"/>
      <c r="J180" s="136">
        <f>ROUND(I180*H180,2)</f>
        <v>0</v>
      </c>
      <c r="K180" s="132" t="s">
        <v>139</v>
      </c>
      <c r="L180" s="31"/>
      <c r="M180" s="137" t="s">
        <v>19</v>
      </c>
      <c r="N180" s="138" t="s">
        <v>41</v>
      </c>
      <c r="P180" s="139">
        <f>O180*H180</f>
        <v>0</v>
      </c>
      <c r="Q180" s="139">
        <v>0</v>
      </c>
      <c r="R180" s="139">
        <f>Q180*H180</f>
        <v>0</v>
      </c>
      <c r="S180" s="139">
        <v>0</v>
      </c>
      <c r="T180" s="140">
        <f>S180*H180</f>
        <v>0</v>
      </c>
      <c r="AR180" s="141" t="s">
        <v>140</v>
      </c>
      <c r="AT180" s="141" t="s">
        <v>135</v>
      </c>
      <c r="AU180" s="141" t="s">
        <v>79</v>
      </c>
      <c r="AY180" s="16" t="s">
        <v>133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6" t="s">
        <v>77</v>
      </c>
      <c r="BK180" s="142">
        <f>ROUND(I180*H180,2)</f>
        <v>0</v>
      </c>
      <c r="BL180" s="16" t="s">
        <v>140</v>
      </c>
      <c r="BM180" s="141" t="s">
        <v>410</v>
      </c>
    </row>
    <row r="181" spans="2:65" s="1" customFormat="1" ht="10.199999999999999">
      <c r="B181" s="31"/>
      <c r="D181" s="143" t="s">
        <v>142</v>
      </c>
      <c r="F181" s="144" t="s">
        <v>292</v>
      </c>
      <c r="I181" s="145"/>
      <c r="L181" s="31"/>
      <c r="M181" s="146"/>
      <c r="T181" s="52"/>
      <c r="AT181" s="16" t="s">
        <v>142</v>
      </c>
      <c r="AU181" s="16" t="s">
        <v>79</v>
      </c>
    </row>
    <row r="182" spans="2:65" s="11" customFormat="1" ht="22.8" customHeight="1">
      <c r="B182" s="118"/>
      <c r="D182" s="119" t="s">
        <v>69</v>
      </c>
      <c r="E182" s="128" t="s">
        <v>293</v>
      </c>
      <c r="F182" s="128" t="s">
        <v>294</v>
      </c>
      <c r="I182" s="121"/>
      <c r="J182" s="129">
        <f>BK182</f>
        <v>0</v>
      </c>
      <c r="L182" s="118"/>
      <c r="M182" s="123"/>
      <c r="P182" s="124">
        <f>SUM(P183:P184)</f>
        <v>0</v>
      </c>
      <c r="R182" s="124">
        <f>SUM(R183:R184)</f>
        <v>0</v>
      </c>
      <c r="T182" s="125">
        <f>SUM(T183:T184)</f>
        <v>0</v>
      </c>
      <c r="AR182" s="119" t="s">
        <v>77</v>
      </c>
      <c r="AT182" s="126" t="s">
        <v>69</v>
      </c>
      <c r="AU182" s="126" t="s">
        <v>77</v>
      </c>
      <c r="AY182" s="119" t="s">
        <v>133</v>
      </c>
      <c r="BK182" s="127">
        <f>SUM(BK183:BK184)</f>
        <v>0</v>
      </c>
    </row>
    <row r="183" spans="2:65" s="1" customFormat="1" ht="21.75" customHeight="1">
      <c r="B183" s="31"/>
      <c r="C183" s="130" t="s">
        <v>295</v>
      </c>
      <c r="D183" s="130" t="s">
        <v>135</v>
      </c>
      <c r="E183" s="131" t="s">
        <v>296</v>
      </c>
      <c r="F183" s="132" t="s">
        <v>297</v>
      </c>
      <c r="G183" s="133" t="s">
        <v>186</v>
      </c>
      <c r="H183" s="134">
        <v>1</v>
      </c>
      <c r="I183" s="135"/>
      <c r="J183" s="136">
        <f>ROUND(I183*H183,2)</f>
        <v>0</v>
      </c>
      <c r="K183" s="132" t="s">
        <v>19</v>
      </c>
      <c r="L183" s="31"/>
      <c r="M183" s="137" t="s">
        <v>19</v>
      </c>
      <c r="N183" s="138" t="s">
        <v>41</v>
      </c>
      <c r="P183" s="139">
        <f>O183*H183</f>
        <v>0</v>
      </c>
      <c r="Q183" s="139">
        <v>0</v>
      </c>
      <c r="R183" s="139">
        <f>Q183*H183</f>
        <v>0</v>
      </c>
      <c r="S183" s="139">
        <v>0</v>
      </c>
      <c r="T183" s="140">
        <f>S183*H183</f>
        <v>0</v>
      </c>
      <c r="AR183" s="141" t="s">
        <v>140</v>
      </c>
      <c r="AT183" s="141" t="s">
        <v>135</v>
      </c>
      <c r="AU183" s="141" t="s">
        <v>79</v>
      </c>
      <c r="AY183" s="16" t="s">
        <v>133</v>
      </c>
      <c r="BE183" s="142">
        <f>IF(N183="základní",J183,0)</f>
        <v>0</v>
      </c>
      <c r="BF183" s="142">
        <f>IF(N183="snížená",J183,0)</f>
        <v>0</v>
      </c>
      <c r="BG183" s="142">
        <f>IF(N183="zákl. přenesená",J183,0)</f>
        <v>0</v>
      </c>
      <c r="BH183" s="142">
        <f>IF(N183="sníž. přenesená",J183,0)</f>
        <v>0</v>
      </c>
      <c r="BI183" s="142">
        <f>IF(N183="nulová",J183,0)</f>
        <v>0</v>
      </c>
      <c r="BJ183" s="16" t="s">
        <v>77</v>
      </c>
      <c r="BK183" s="142">
        <f>ROUND(I183*H183,2)</f>
        <v>0</v>
      </c>
      <c r="BL183" s="16" t="s">
        <v>140</v>
      </c>
      <c r="BM183" s="141" t="s">
        <v>411</v>
      </c>
    </row>
    <row r="184" spans="2:65" s="1" customFormat="1" ht="24.15" customHeight="1">
      <c r="B184" s="31"/>
      <c r="C184" s="130" t="s">
        <v>299</v>
      </c>
      <c r="D184" s="130" t="s">
        <v>135</v>
      </c>
      <c r="E184" s="131" t="s">
        <v>300</v>
      </c>
      <c r="F184" s="132" t="s">
        <v>301</v>
      </c>
      <c r="G184" s="133" t="s">
        <v>186</v>
      </c>
      <c r="H184" s="134">
        <v>1</v>
      </c>
      <c r="I184" s="135"/>
      <c r="J184" s="136">
        <f>ROUND(I184*H184,2)</f>
        <v>0</v>
      </c>
      <c r="K184" s="132" t="s">
        <v>19</v>
      </c>
      <c r="L184" s="31"/>
      <c r="M184" s="137" t="s">
        <v>19</v>
      </c>
      <c r="N184" s="138" t="s">
        <v>41</v>
      </c>
      <c r="P184" s="139">
        <f>O184*H184</f>
        <v>0</v>
      </c>
      <c r="Q184" s="139">
        <v>0</v>
      </c>
      <c r="R184" s="139">
        <f>Q184*H184</f>
        <v>0</v>
      </c>
      <c r="S184" s="139">
        <v>0</v>
      </c>
      <c r="T184" s="140">
        <f>S184*H184</f>
        <v>0</v>
      </c>
      <c r="AR184" s="141" t="s">
        <v>140</v>
      </c>
      <c r="AT184" s="141" t="s">
        <v>135</v>
      </c>
      <c r="AU184" s="141" t="s">
        <v>79</v>
      </c>
      <c r="AY184" s="16" t="s">
        <v>133</v>
      </c>
      <c r="BE184" s="142">
        <f>IF(N184="základní",J184,0)</f>
        <v>0</v>
      </c>
      <c r="BF184" s="142">
        <f>IF(N184="snížená",J184,0)</f>
        <v>0</v>
      </c>
      <c r="BG184" s="142">
        <f>IF(N184="zákl. přenesená",J184,0)</f>
        <v>0</v>
      </c>
      <c r="BH184" s="142">
        <f>IF(N184="sníž. přenesená",J184,0)</f>
        <v>0</v>
      </c>
      <c r="BI184" s="142">
        <f>IF(N184="nulová",J184,0)</f>
        <v>0</v>
      </c>
      <c r="BJ184" s="16" t="s">
        <v>77</v>
      </c>
      <c r="BK184" s="142">
        <f>ROUND(I184*H184,2)</f>
        <v>0</v>
      </c>
      <c r="BL184" s="16" t="s">
        <v>140</v>
      </c>
      <c r="BM184" s="141" t="s">
        <v>412</v>
      </c>
    </row>
    <row r="185" spans="2:65" s="11" customFormat="1" ht="25.95" customHeight="1">
      <c r="B185" s="118"/>
      <c r="D185" s="119" t="s">
        <v>69</v>
      </c>
      <c r="E185" s="120" t="s">
        <v>303</v>
      </c>
      <c r="F185" s="120" t="s">
        <v>304</v>
      </c>
      <c r="I185" s="121"/>
      <c r="J185" s="122">
        <f>BK185</f>
        <v>0</v>
      </c>
      <c r="L185" s="118"/>
      <c r="M185" s="123"/>
      <c r="P185" s="124">
        <f>P186</f>
        <v>0</v>
      </c>
      <c r="R185" s="124">
        <f>R186</f>
        <v>0</v>
      </c>
      <c r="T185" s="125">
        <f>T186</f>
        <v>0</v>
      </c>
      <c r="AR185" s="119" t="s">
        <v>140</v>
      </c>
      <c r="AT185" s="126" t="s">
        <v>69</v>
      </c>
      <c r="AU185" s="126" t="s">
        <v>70</v>
      </c>
      <c r="AY185" s="119" t="s">
        <v>133</v>
      </c>
      <c r="BK185" s="127">
        <f>BK186</f>
        <v>0</v>
      </c>
    </row>
    <row r="186" spans="2:65" s="1" customFormat="1" ht="16.5" customHeight="1">
      <c r="B186" s="31"/>
      <c r="C186" s="130" t="s">
        <v>305</v>
      </c>
      <c r="D186" s="130" t="s">
        <v>135</v>
      </c>
      <c r="E186" s="131" t="s">
        <v>306</v>
      </c>
      <c r="F186" s="132" t="s">
        <v>307</v>
      </c>
      <c r="G186" s="133" t="s">
        <v>186</v>
      </c>
      <c r="H186" s="134">
        <v>3</v>
      </c>
      <c r="I186" s="135"/>
      <c r="J186" s="136">
        <f>ROUND(I186*H186,2)</f>
        <v>0</v>
      </c>
      <c r="K186" s="132" t="s">
        <v>19</v>
      </c>
      <c r="L186" s="31"/>
      <c r="M186" s="172" t="s">
        <v>19</v>
      </c>
      <c r="N186" s="173" t="s">
        <v>41</v>
      </c>
      <c r="O186" s="174"/>
      <c r="P186" s="175">
        <f>O186*H186</f>
        <v>0</v>
      </c>
      <c r="Q186" s="175">
        <v>0</v>
      </c>
      <c r="R186" s="175">
        <f>Q186*H186</f>
        <v>0</v>
      </c>
      <c r="S186" s="175">
        <v>0</v>
      </c>
      <c r="T186" s="176">
        <f>S186*H186</f>
        <v>0</v>
      </c>
      <c r="AR186" s="141" t="s">
        <v>308</v>
      </c>
      <c r="AT186" s="141" t="s">
        <v>135</v>
      </c>
      <c r="AU186" s="141" t="s">
        <v>77</v>
      </c>
      <c r="AY186" s="16" t="s">
        <v>133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6" t="s">
        <v>77</v>
      </c>
      <c r="BK186" s="142">
        <f>ROUND(I186*H186,2)</f>
        <v>0</v>
      </c>
      <c r="BL186" s="16" t="s">
        <v>308</v>
      </c>
      <c r="BM186" s="141" t="s">
        <v>413</v>
      </c>
    </row>
    <row r="187" spans="2:65" s="1" customFormat="1" ht="6.9" customHeight="1"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31"/>
    </row>
  </sheetData>
  <sheetProtection algorithmName="SHA-512" hashValue="xgcKXjbEaOu8ZSjjOBobzqfLZwmUPC9+2y9aThZ0JMK+cU5dVwQ3LUhT/LdxcJyedXldNXGTn5939fiY8vIvaQ==" saltValue="h3fvEjHtAx+1lDcnR+nXP6ozR0SN8Z3KBnui61nKA7B8ghrtXekXtyWdMytYLuJMoPrJfUUirhQZbaXUFCkYbw==" spinCount="100000" sheet="1" objects="1" scenarios="1" formatColumns="0" formatRows="0" autoFilter="0"/>
  <autoFilter ref="C93:K186" xr:uid="{00000000-0009-0000-0000-000003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8" r:id="rId1" xr:uid="{00000000-0004-0000-0300-000000000000}"/>
    <hyperlink ref="F102" r:id="rId2" xr:uid="{00000000-0004-0000-0300-000001000000}"/>
    <hyperlink ref="F106" r:id="rId3" xr:uid="{00000000-0004-0000-0300-000002000000}"/>
    <hyperlink ref="F111" r:id="rId4" xr:uid="{00000000-0004-0000-0300-000003000000}"/>
    <hyperlink ref="F115" r:id="rId5" xr:uid="{00000000-0004-0000-0300-000004000000}"/>
    <hyperlink ref="F119" r:id="rId6" xr:uid="{00000000-0004-0000-0300-000005000000}"/>
    <hyperlink ref="F123" r:id="rId7" xr:uid="{00000000-0004-0000-0300-000006000000}"/>
    <hyperlink ref="F128" r:id="rId8" xr:uid="{00000000-0004-0000-0300-000007000000}"/>
    <hyperlink ref="F131" r:id="rId9" xr:uid="{00000000-0004-0000-0300-000008000000}"/>
    <hyperlink ref="F136" r:id="rId10" xr:uid="{00000000-0004-0000-0300-000009000000}"/>
    <hyperlink ref="F140" r:id="rId11" xr:uid="{00000000-0004-0000-0300-00000A000000}"/>
    <hyperlink ref="F145" r:id="rId12" xr:uid="{00000000-0004-0000-0300-00000B000000}"/>
    <hyperlink ref="F147" r:id="rId13" xr:uid="{00000000-0004-0000-0300-00000C000000}"/>
    <hyperlink ref="F149" r:id="rId14" xr:uid="{00000000-0004-0000-0300-00000D000000}"/>
    <hyperlink ref="F154" r:id="rId15" xr:uid="{00000000-0004-0000-0300-00000E000000}"/>
    <hyperlink ref="F159" r:id="rId16" xr:uid="{00000000-0004-0000-0300-00000F000000}"/>
    <hyperlink ref="F163" r:id="rId17" xr:uid="{00000000-0004-0000-0300-000010000000}"/>
    <hyperlink ref="F167" r:id="rId18" xr:uid="{00000000-0004-0000-0300-000011000000}"/>
    <hyperlink ref="F171" r:id="rId19" xr:uid="{00000000-0004-0000-0300-000012000000}"/>
    <hyperlink ref="F176" r:id="rId20" xr:uid="{00000000-0004-0000-0300-000013000000}"/>
    <hyperlink ref="F181" r:id="rId21" xr:uid="{00000000-0004-0000-0300-00001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3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6" t="s">
        <v>93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100</v>
      </c>
      <c r="L4" s="19"/>
      <c r="M4" s="89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308" t="str">
        <f>'Rekapitulace stavby'!K6</f>
        <v>Oprava povrchu komunikace Chodovická – úsek od ul. Náchodská po ul. Běluňská</v>
      </c>
      <c r="F7" s="309"/>
      <c r="G7" s="309"/>
      <c r="H7" s="309"/>
      <c r="L7" s="19"/>
    </row>
    <row r="8" spans="2:46" ht="12" customHeight="1">
      <c r="B8" s="19"/>
      <c r="D8" s="26" t="s">
        <v>101</v>
      </c>
      <c r="L8" s="19"/>
    </row>
    <row r="9" spans="2:46" s="1" customFormat="1" ht="16.5" customHeight="1">
      <c r="B9" s="31"/>
      <c r="E9" s="308" t="s">
        <v>102</v>
      </c>
      <c r="F9" s="310"/>
      <c r="G9" s="310"/>
      <c r="H9" s="310"/>
      <c r="L9" s="31"/>
    </row>
    <row r="10" spans="2:46" s="1" customFormat="1" ht="12" customHeight="1">
      <c r="B10" s="31"/>
      <c r="D10" s="26" t="s">
        <v>103</v>
      </c>
      <c r="L10" s="31"/>
    </row>
    <row r="11" spans="2:46" s="1" customFormat="1" ht="16.5" customHeight="1">
      <c r="B11" s="31"/>
      <c r="E11" s="267" t="s">
        <v>414</v>
      </c>
      <c r="F11" s="310"/>
      <c r="G11" s="310"/>
      <c r="H11" s="310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19</v>
      </c>
      <c r="I13" s="26" t="s">
        <v>20</v>
      </c>
      <c r="J13" s="24" t="s">
        <v>19</v>
      </c>
      <c r="L13" s="31"/>
    </row>
    <row r="14" spans="2:46" s="1" customFormat="1" ht="12" customHeight="1">
      <c r="B14" s="31"/>
      <c r="D14" s="26" t="s">
        <v>21</v>
      </c>
      <c r="F14" s="24" t="s">
        <v>22</v>
      </c>
      <c r="I14" s="26" t="s">
        <v>23</v>
      </c>
      <c r="J14" s="48" t="str">
        <f>'Rekapitulace stavby'!AN8</f>
        <v>29. 3. 2026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25</v>
      </c>
      <c r="I16" s="26" t="s">
        <v>26</v>
      </c>
      <c r="J16" s="24" t="str">
        <f>IF('Rekapitulace stavby'!AN10="","",'Rekapitulace stavby'!AN10)</f>
        <v/>
      </c>
      <c r="L16" s="31"/>
    </row>
    <row r="17" spans="2:12" s="1" customFormat="1" ht="18" customHeight="1">
      <c r="B17" s="31"/>
      <c r="E17" s="24" t="str">
        <f>IF('Rekapitulace stavby'!E11="","",'Rekapitulace stavby'!E11)</f>
        <v xml:space="preserve"> </v>
      </c>
      <c r="I17" s="26" t="s">
        <v>28</v>
      </c>
      <c r="J17" s="24" t="str">
        <f>IF('Rekapitulace stavby'!AN11="","",'Rekapitulace stavby'!AN11)</f>
        <v/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29</v>
      </c>
      <c r="I19" s="26" t="s">
        <v>26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311" t="str">
        <f>'Rekapitulace stavby'!E14</f>
        <v>Vyplň údaj</v>
      </c>
      <c r="F20" s="292"/>
      <c r="G20" s="292"/>
      <c r="H20" s="292"/>
      <c r="I20" s="26" t="s">
        <v>28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31</v>
      </c>
      <c r="I22" s="26" t="s">
        <v>26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28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26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28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16.5" customHeight="1">
      <c r="B29" s="90"/>
      <c r="E29" s="297" t="s">
        <v>19</v>
      </c>
      <c r="F29" s="297"/>
      <c r="G29" s="297"/>
      <c r="H29" s="297"/>
      <c r="L29" s="90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25.35" customHeight="1">
      <c r="B32" s="31"/>
      <c r="D32" s="91" t="s">
        <v>36</v>
      </c>
      <c r="J32" s="62">
        <f>ROUND(J95, 2)</f>
        <v>0</v>
      </c>
      <c r="L32" s="31"/>
    </row>
    <row r="33" spans="2:12" s="1" customFormat="1" ht="6.9" customHeight="1">
      <c r="B33" s="31"/>
      <c r="D33" s="49"/>
      <c r="E33" s="49"/>
      <c r="F33" s="49"/>
      <c r="G33" s="49"/>
      <c r="H33" s="49"/>
      <c r="I33" s="49"/>
      <c r="J33" s="49"/>
      <c r="K33" s="49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1" t="s">
        <v>40</v>
      </c>
      <c r="E35" s="26" t="s">
        <v>41</v>
      </c>
      <c r="F35" s="82">
        <f>ROUND((SUM(BE95:BE232)),  2)</f>
        <v>0</v>
      </c>
      <c r="I35" s="92">
        <v>0.21</v>
      </c>
      <c r="J35" s="82">
        <f>ROUND(((SUM(BE95:BE232))*I35),  2)</f>
        <v>0</v>
      </c>
      <c r="L35" s="31"/>
    </row>
    <row r="36" spans="2:12" s="1" customFormat="1" ht="14.4" customHeight="1">
      <c r="B36" s="31"/>
      <c r="E36" s="26" t="s">
        <v>42</v>
      </c>
      <c r="F36" s="82">
        <f>ROUND((SUM(BF95:BF232)),  2)</f>
        <v>0</v>
      </c>
      <c r="I36" s="92">
        <v>0.12</v>
      </c>
      <c r="J36" s="82">
        <f>ROUND(((SUM(BF95:BF232))*I36),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2">
        <f>ROUND((SUM(BG95:BG232)),  2)</f>
        <v>0</v>
      </c>
      <c r="I37" s="92">
        <v>0.21</v>
      </c>
      <c r="J37" s="82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2">
        <f>ROUND((SUM(BH95:BH232)),  2)</f>
        <v>0</v>
      </c>
      <c r="I38" s="92">
        <v>0.12</v>
      </c>
      <c r="J38" s="82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2">
        <f>ROUND((SUM(BI95:BI232)),  2)</f>
        <v>0</v>
      </c>
      <c r="I39" s="92">
        <v>0</v>
      </c>
      <c r="J39" s="82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3"/>
      <c r="D41" s="94" t="s">
        <v>46</v>
      </c>
      <c r="E41" s="53"/>
      <c r="F41" s="53"/>
      <c r="G41" s="95" t="s">
        <v>47</v>
      </c>
      <c r="H41" s="96" t="s">
        <v>48</v>
      </c>
      <c r="I41" s="53"/>
      <c r="J41" s="97">
        <f>SUM(J32:J39)</f>
        <v>0</v>
      </c>
      <c r="K41" s="98"/>
      <c r="L41" s="31"/>
    </row>
    <row r="42" spans="2:12" s="1" customFormat="1" ht="14.4" customHeight="1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31"/>
    </row>
    <row r="46" spans="2:12" s="1" customFormat="1" ht="6.9" customHeight="1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31"/>
    </row>
    <row r="47" spans="2:12" s="1" customFormat="1" ht="24.9" customHeight="1">
      <c r="B47" s="31"/>
      <c r="C47" s="20" t="s">
        <v>105</v>
      </c>
      <c r="L47" s="31"/>
    </row>
    <row r="48" spans="2:12" s="1" customFormat="1" ht="6.9" customHeight="1">
      <c r="B48" s="31"/>
      <c r="L48" s="31"/>
    </row>
    <row r="49" spans="2:47" s="1" customFormat="1" ht="12" customHeight="1">
      <c r="B49" s="31"/>
      <c r="C49" s="26" t="s">
        <v>16</v>
      </c>
      <c r="L49" s="31"/>
    </row>
    <row r="50" spans="2:47" s="1" customFormat="1" ht="16.5" customHeight="1">
      <c r="B50" s="31"/>
      <c r="E50" s="308" t="str">
        <f>E7</f>
        <v>Oprava povrchu komunikace Chodovická – úsek od ul. Náchodská po ul. Běluňská</v>
      </c>
      <c r="F50" s="309"/>
      <c r="G50" s="309"/>
      <c r="H50" s="309"/>
      <c r="L50" s="31"/>
    </row>
    <row r="51" spans="2:47" ht="12" customHeight="1">
      <c r="B51" s="19"/>
      <c r="C51" s="26" t="s">
        <v>101</v>
      </c>
      <c r="L51" s="19"/>
    </row>
    <row r="52" spans="2:47" s="1" customFormat="1" ht="16.5" customHeight="1">
      <c r="B52" s="31"/>
      <c r="E52" s="308" t="s">
        <v>102</v>
      </c>
      <c r="F52" s="310"/>
      <c r="G52" s="310"/>
      <c r="H52" s="310"/>
      <c r="L52" s="31"/>
    </row>
    <row r="53" spans="2:47" s="1" customFormat="1" ht="12" customHeight="1">
      <c r="B53" s="31"/>
      <c r="C53" s="26" t="s">
        <v>103</v>
      </c>
      <c r="L53" s="31"/>
    </row>
    <row r="54" spans="2:47" s="1" customFormat="1" ht="16.5" customHeight="1">
      <c r="B54" s="31"/>
      <c r="E54" s="267" t="str">
        <f>E11</f>
        <v xml:space="preserve">SO 100.4 - Úsek 4 - Běchorská - Běluňská </v>
      </c>
      <c r="F54" s="310"/>
      <c r="G54" s="310"/>
      <c r="H54" s="310"/>
      <c r="L54" s="31"/>
    </row>
    <row r="55" spans="2:47" s="1" customFormat="1" ht="6.9" customHeight="1">
      <c r="B55" s="31"/>
      <c r="L55" s="31"/>
    </row>
    <row r="56" spans="2:47" s="1" customFormat="1" ht="12" customHeight="1">
      <c r="B56" s="31"/>
      <c r="C56" s="26" t="s">
        <v>21</v>
      </c>
      <c r="F56" s="24" t="str">
        <f>F14</f>
        <v>MČ Praha 20 - Horní Počernice</v>
      </c>
      <c r="I56" s="26" t="s">
        <v>23</v>
      </c>
      <c r="J56" s="48" t="str">
        <f>IF(J14="","",J14)</f>
        <v>29. 3. 2026</v>
      </c>
      <c r="L56" s="31"/>
    </row>
    <row r="57" spans="2:47" s="1" customFormat="1" ht="6.9" customHeight="1">
      <c r="B57" s="31"/>
      <c r="L57" s="31"/>
    </row>
    <row r="58" spans="2:47" s="1" customFormat="1" ht="15.15" customHeight="1">
      <c r="B58" s="31"/>
      <c r="C58" s="26" t="s">
        <v>25</v>
      </c>
      <c r="F58" s="24" t="str">
        <f>E17</f>
        <v xml:space="preserve"> </v>
      </c>
      <c r="I58" s="26" t="s">
        <v>31</v>
      </c>
      <c r="J58" s="29" t="str">
        <f>E23</f>
        <v xml:space="preserve"> </v>
      </c>
      <c r="L58" s="31"/>
    </row>
    <row r="59" spans="2:47" s="1" customFormat="1" ht="15.15" customHeight="1">
      <c r="B59" s="31"/>
      <c r="C59" s="26" t="s">
        <v>29</v>
      </c>
      <c r="F59" s="24" t="str">
        <f>IF(E20="","",E20)</f>
        <v>Vyplň údaj</v>
      </c>
      <c r="I59" s="26" t="s">
        <v>33</v>
      </c>
      <c r="J59" s="29" t="str">
        <f>E26</f>
        <v xml:space="preserve"> </v>
      </c>
      <c r="L59" s="31"/>
    </row>
    <row r="60" spans="2:47" s="1" customFormat="1" ht="10.35" customHeight="1">
      <c r="B60" s="31"/>
      <c r="L60" s="31"/>
    </row>
    <row r="61" spans="2:47" s="1" customFormat="1" ht="29.25" customHeight="1">
      <c r="B61" s="31"/>
      <c r="C61" s="99" t="s">
        <v>106</v>
      </c>
      <c r="D61" s="93"/>
      <c r="E61" s="93"/>
      <c r="F61" s="93"/>
      <c r="G61" s="93"/>
      <c r="H61" s="93"/>
      <c r="I61" s="93"/>
      <c r="J61" s="100" t="s">
        <v>107</v>
      </c>
      <c r="K61" s="93"/>
      <c r="L61" s="31"/>
    </row>
    <row r="62" spans="2:47" s="1" customFormat="1" ht="10.35" customHeight="1">
      <c r="B62" s="31"/>
      <c r="L62" s="31"/>
    </row>
    <row r="63" spans="2:47" s="1" customFormat="1" ht="22.8" customHeight="1">
      <c r="B63" s="31"/>
      <c r="C63" s="101" t="s">
        <v>68</v>
      </c>
      <c r="J63" s="62">
        <f>J95</f>
        <v>0</v>
      </c>
      <c r="L63" s="31"/>
      <c r="AU63" s="16" t="s">
        <v>108</v>
      </c>
    </row>
    <row r="64" spans="2:47" s="8" customFormat="1" ht="24.9" customHeight="1">
      <c r="B64" s="102"/>
      <c r="D64" s="103" t="s">
        <v>109</v>
      </c>
      <c r="E64" s="104"/>
      <c r="F64" s="104"/>
      <c r="G64" s="104"/>
      <c r="H64" s="104"/>
      <c r="I64" s="104"/>
      <c r="J64" s="105">
        <f>J96</f>
        <v>0</v>
      </c>
      <c r="L64" s="102"/>
    </row>
    <row r="65" spans="2:12" s="9" customFormat="1" ht="19.95" customHeight="1">
      <c r="B65" s="106"/>
      <c r="D65" s="107" t="s">
        <v>110</v>
      </c>
      <c r="E65" s="108"/>
      <c r="F65" s="108"/>
      <c r="G65" s="108"/>
      <c r="H65" s="108"/>
      <c r="I65" s="108"/>
      <c r="J65" s="109">
        <f>J97</f>
        <v>0</v>
      </c>
      <c r="L65" s="106"/>
    </row>
    <row r="66" spans="2:12" s="9" customFormat="1" ht="19.95" customHeight="1">
      <c r="B66" s="106"/>
      <c r="D66" s="107" t="s">
        <v>111</v>
      </c>
      <c r="E66" s="108"/>
      <c r="F66" s="108"/>
      <c r="G66" s="108"/>
      <c r="H66" s="108"/>
      <c r="I66" s="108"/>
      <c r="J66" s="109">
        <f>J110</f>
        <v>0</v>
      </c>
      <c r="L66" s="106"/>
    </row>
    <row r="67" spans="2:12" s="9" customFormat="1" ht="19.95" customHeight="1">
      <c r="B67" s="106"/>
      <c r="D67" s="107" t="s">
        <v>415</v>
      </c>
      <c r="E67" s="108"/>
      <c r="F67" s="108"/>
      <c r="G67" s="108"/>
      <c r="H67" s="108"/>
      <c r="I67" s="108"/>
      <c r="J67" s="109">
        <f>J131</f>
        <v>0</v>
      </c>
      <c r="L67" s="106"/>
    </row>
    <row r="68" spans="2:12" s="9" customFormat="1" ht="19.95" customHeight="1">
      <c r="B68" s="106"/>
      <c r="D68" s="107" t="s">
        <v>112</v>
      </c>
      <c r="E68" s="108"/>
      <c r="F68" s="108"/>
      <c r="G68" s="108"/>
      <c r="H68" s="108"/>
      <c r="I68" s="108"/>
      <c r="J68" s="109">
        <f>J136</f>
        <v>0</v>
      </c>
      <c r="L68" s="106"/>
    </row>
    <row r="69" spans="2:12" s="9" customFormat="1" ht="19.95" customHeight="1">
      <c r="B69" s="106"/>
      <c r="D69" s="107" t="s">
        <v>113</v>
      </c>
      <c r="E69" s="108"/>
      <c r="F69" s="108"/>
      <c r="G69" s="108"/>
      <c r="H69" s="108"/>
      <c r="I69" s="108"/>
      <c r="J69" s="109">
        <f>J148</f>
        <v>0</v>
      </c>
      <c r="L69" s="106"/>
    </row>
    <row r="70" spans="2:12" s="9" customFormat="1" ht="19.95" customHeight="1">
      <c r="B70" s="106"/>
      <c r="D70" s="107" t="s">
        <v>114</v>
      </c>
      <c r="E70" s="108"/>
      <c r="F70" s="108"/>
      <c r="G70" s="108"/>
      <c r="H70" s="108"/>
      <c r="I70" s="108"/>
      <c r="J70" s="109">
        <f>J198</f>
        <v>0</v>
      </c>
      <c r="L70" s="106"/>
    </row>
    <row r="71" spans="2:12" s="9" customFormat="1" ht="19.95" customHeight="1">
      <c r="B71" s="106"/>
      <c r="D71" s="107" t="s">
        <v>115</v>
      </c>
      <c r="E71" s="108"/>
      <c r="F71" s="108"/>
      <c r="G71" s="108"/>
      <c r="H71" s="108"/>
      <c r="I71" s="108"/>
      <c r="J71" s="109">
        <f>J225</f>
        <v>0</v>
      </c>
      <c r="L71" s="106"/>
    </row>
    <row r="72" spans="2:12" s="9" customFormat="1" ht="19.95" customHeight="1">
      <c r="B72" s="106"/>
      <c r="D72" s="107" t="s">
        <v>116</v>
      </c>
      <c r="E72" s="108"/>
      <c r="F72" s="108"/>
      <c r="G72" s="108"/>
      <c r="H72" s="108"/>
      <c r="I72" s="108"/>
      <c r="J72" s="109">
        <f>J228</f>
        <v>0</v>
      </c>
      <c r="L72" s="106"/>
    </row>
    <row r="73" spans="2:12" s="8" customFormat="1" ht="24.9" customHeight="1">
      <c r="B73" s="102"/>
      <c r="D73" s="103" t="s">
        <v>117</v>
      </c>
      <c r="E73" s="104"/>
      <c r="F73" s="104"/>
      <c r="G73" s="104"/>
      <c r="H73" s="104"/>
      <c r="I73" s="104"/>
      <c r="J73" s="105">
        <f>J231</f>
        <v>0</v>
      </c>
      <c r="L73" s="102"/>
    </row>
    <row r="74" spans="2:12" s="1" customFormat="1" ht="21.75" customHeight="1">
      <c r="B74" s="31"/>
      <c r="L74" s="31"/>
    </row>
    <row r="75" spans="2:12" s="1" customFormat="1" ht="6.9" customHeight="1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31"/>
    </row>
    <row r="79" spans="2:12" s="1" customFormat="1" ht="6.9" customHeight="1"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31"/>
    </row>
    <row r="80" spans="2:12" s="1" customFormat="1" ht="24.9" customHeight="1">
      <c r="B80" s="31"/>
      <c r="C80" s="20" t="s">
        <v>118</v>
      </c>
      <c r="L80" s="31"/>
    </row>
    <row r="81" spans="2:63" s="1" customFormat="1" ht="6.9" customHeight="1">
      <c r="B81" s="31"/>
      <c r="L81" s="31"/>
    </row>
    <row r="82" spans="2:63" s="1" customFormat="1" ht="12" customHeight="1">
      <c r="B82" s="31"/>
      <c r="C82" s="26" t="s">
        <v>16</v>
      </c>
      <c r="L82" s="31"/>
    </row>
    <row r="83" spans="2:63" s="1" customFormat="1" ht="16.5" customHeight="1">
      <c r="B83" s="31"/>
      <c r="E83" s="308" t="str">
        <f>E7</f>
        <v>Oprava povrchu komunikace Chodovická – úsek od ul. Náchodská po ul. Běluňská</v>
      </c>
      <c r="F83" s="309"/>
      <c r="G83" s="309"/>
      <c r="H83" s="309"/>
      <c r="L83" s="31"/>
    </row>
    <row r="84" spans="2:63" ht="12" customHeight="1">
      <c r="B84" s="19"/>
      <c r="C84" s="26" t="s">
        <v>101</v>
      </c>
      <c r="L84" s="19"/>
    </row>
    <row r="85" spans="2:63" s="1" customFormat="1" ht="16.5" customHeight="1">
      <c r="B85" s="31"/>
      <c r="E85" s="308" t="s">
        <v>102</v>
      </c>
      <c r="F85" s="310"/>
      <c r="G85" s="310"/>
      <c r="H85" s="310"/>
      <c r="L85" s="31"/>
    </row>
    <row r="86" spans="2:63" s="1" customFormat="1" ht="12" customHeight="1">
      <c r="B86" s="31"/>
      <c r="C86" s="26" t="s">
        <v>103</v>
      </c>
      <c r="L86" s="31"/>
    </row>
    <row r="87" spans="2:63" s="1" customFormat="1" ht="16.5" customHeight="1">
      <c r="B87" s="31"/>
      <c r="E87" s="267" t="str">
        <f>E11</f>
        <v xml:space="preserve">SO 100.4 - Úsek 4 - Běchorská - Běluňská </v>
      </c>
      <c r="F87" s="310"/>
      <c r="G87" s="310"/>
      <c r="H87" s="310"/>
      <c r="L87" s="31"/>
    </row>
    <row r="88" spans="2:63" s="1" customFormat="1" ht="6.9" customHeight="1">
      <c r="B88" s="31"/>
      <c r="L88" s="31"/>
    </row>
    <row r="89" spans="2:63" s="1" customFormat="1" ht="12" customHeight="1">
      <c r="B89" s="31"/>
      <c r="C89" s="26" t="s">
        <v>21</v>
      </c>
      <c r="F89" s="24" t="str">
        <f>F14</f>
        <v>MČ Praha 20 - Horní Počernice</v>
      </c>
      <c r="I89" s="26" t="s">
        <v>23</v>
      </c>
      <c r="J89" s="48" t="str">
        <f>IF(J14="","",J14)</f>
        <v>29. 3. 2026</v>
      </c>
      <c r="L89" s="31"/>
    </row>
    <row r="90" spans="2:63" s="1" customFormat="1" ht="6.9" customHeight="1">
      <c r="B90" s="31"/>
      <c r="L90" s="31"/>
    </row>
    <row r="91" spans="2:63" s="1" customFormat="1" ht="15.15" customHeight="1">
      <c r="B91" s="31"/>
      <c r="C91" s="26" t="s">
        <v>25</v>
      </c>
      <c r="F91" s="24" t="str">
        <f>E17</f>
        <v xml:space="preserve"> </v>
      </c>
      <c r="I91" s="26" t="s">
        <v>31</v>
      </c>
      <c r="J91" s="29" t="str">
        <f>E23</f>
        <v xml:space="preserve"> </v>
      </c>
      <c r="L91" s="31"/>
    </row>
    <row r="92" spans="2:63" s="1" customFormat="1" ht="15.15" customHeight="1">
      <c r="B92" s="31"/>
      <c r="C92" s="26" t="s">
        <v>29</v>
      </c>
      <c r="F92" s="24" t="str">
        <f>IF(E20="","",E20)</f>
        <v>Vyplň údaj</v>
      </c>
      <c r="I92" s="26" t="s">
        <v>33</v>
      </c>
      <c r="J92" s="29" t="str">
        <f>E26</f>
        <v xml:space="preserve"> </v>
      </c>
      <c r="L92" s="31"/>
    </row>
    <row r="93" spans="2:63" s="1" customFormat="1" ht="10.35" customHeight="1">
      <c r="B93" s="31"/>
      <c r="L93" s="31"/>
    </row>
    <row r="94" spans="2:63" s="10" customFormat="1" ht="29.25" customHeight="1">
      <c r="B94" s="110"/>
      <c r="C94" s="111" t="s">
        <v>119</v>
      </c>
      <c r="D94" s="112" t="s">
        <v>55</v>
      </c>
      <c r="E94" s="112" t="s">
        <v>51</v>
      </c>
      <c r="F94" s="112" t="s">
        <v>52</v>
      </c>
      <c r="G94" s="112" t="s">
        <v>120</v>
      </c>
      <c r="H94" s="112" t="s">
        <v>121</v>
      </c>
      <c r="I94" s="112" t="s">
        <v>122</v>
      </c>
      <c r="J94" s="112" t="s">
        <v>107</v>
      </c>
      <c r="K94" s="113" t="s">
        <v>123</v>
      </c>
      <c r="L94" s="110"/>
      <c r="M94" s="55" t="s">
        <v>19</v>
      </c>
      <c r="N94" s="56" t="s">
        <v>40</v>
      </c>
      <c r="O94" s="56" t="s">
        <v>124</v>
      </c>
      <c r="P94" s="56" t="s">
        <v>125</v>
      </c>
      <c r="Q94" s="56" t="s">
        <v>126</v>
      </c>
      <c r="R94" s="56" t="s">
        <v>127</v>
      </c>
      <c r="S94" s="56" t="s">
        <v>128</v>
      </c>
      <c r="T94" s="57" t="s">
        <v>129</v>
      </c>
    </row>
    <row r="95" spans="2:63" s="1" customFormat="1" ht="22.8" customHeight="1">
      <c r="B95" s="31"/>
      <c r="C95" s="60" t="s">
        <v>130</v>
      </c>
      <c r="J95" s="114">
        <f>BK95</f>
        <v>0</v>
      </c>
      <c r="L95" s="31"/>
      <c r="M95" s="58"/>
      <c r="N95" s="49"/>
      <c r="O95" s="49"/>
      <c r="P95" s="115">
        <f>P96+P231</f>
        <v>0</v>
      </c>
      <c r="Q95" s="49"/>
      <c r="R95" s="115">
        <f>R96+R231</f>
        <v>14.2471418</v>
      </c>
      <c r="S95" s="49"/>
      <c r="T95" s="116">
        <f>T96+T231</f>
        <v>232.7474</v>
      </c>
      <c r="AT95" s="16" t="s">
        <v>69</v>
      </c>
      <c r="AU95" s="16" t="s">
        <v>108</v>
      </c>
      <c r="BK95" s="117">
        <f>BK96+BK231</f>
        <v>0</v>
      </c>
    </row>
    <row r="96" spans="2:63" s="11" customFormat="1" ht="25.95" customHeight="1">
      <c r="B96" s="118"/>
      <c r="D96" s="119" t="s">
        <v>69</v>
      </c>
      <c r="E96" s="120" t="s">
        <v>131</v>
      </c>
      <c r="F96" s="120" t="s">
        <v>132</v>
      </c>
      <c r="I96" s="121"/>
      <c r="J96" s="122">
        <f>BK96</f>
        <v>0</v>
      </c>
      <c r="L96" s="118"/>
      <c r="M96" s="123"/>
      <c r="P96" s="124">
        <f>P97+P110+P131+P136+P148+P198+P225+P228</f>
        <v>0</v>
      </c>
      <c r="R96" s="124">
        <f>R97+R110+R131+R136+R148+R198+R225+R228</f>
        <v>14.2471418</v>
      </c>
      <c r="T96" s="125">
        <f>T97+T110+T131+T136+T148+T198+T225+T228</f>
        <v>232.7474</v>
      </c>
      <c r="AR96" s="119" t="s">
        <v>77</v>
      </c>
      <c r="AT96" s="126" t="s">
        <v>69</v>
      </c>
      <c r="AU96" s="126" t="s">
        <v>70</v>
      </c>
      <c r="AY96" s="119" t="s">
        <v>133</v>
      </c>
      <c r="BK96" s="127">
        <f>BK97+BK110+BK131+BK136+BK148+BK198+BK225+BK228</f>
        <v>0</v>
      </c>
    </row>
    <row r="97" spans="2:65" s="11" customFormat="1" ht="22.8" customHeight="1">
      <c r="B97" s="118"/>
      <c r="D97" s="119" t="s">
        <v>69</v>
      </c>
      <c r="E97" s="128" t="s">
        <v>77</v>
      </c>
      <c r="F97" s="128" t="s">
        <v>134</v>
      </c>
      <c r="I97" s="121"/>
      <c r="J97" s="129">
        <f>BK97</f>
        <v>0</v>
      </c>
      <c r="L97" s="118"/>
      <c r="M97" s="123"/>
      <c r="P97" s="124">
        <f>SUM(P98:P109)</f>
        <v>0</v>
      </c>
      <c r="R97" s="124">
        <f>SUM(R98:R109)</f>
        <v>0</v>
      </c>
      <c r="T97" s="125">
        <f>SUM(T98:T109)</f>
        <v>225.11580000000001</v>
      </c>
      <c r="AR97" s="119" t="s">
        <v>77</v>
      </c>
      <c r="AT97" s="126" t="s">
        <v>69</v>
      </c>
      <c r="AU97" s="126" t="s">
        <v>77</v>
      </c>
      <c r="AY97" s="119" t="s">
        <v>133</v>
      </c>
      <c r="BK97" s="127">
        <f>SUM(BK98:BK109)</f>
        <v>0</v>
      </c>
    </row>
    <row r="98" spans="2:65" s="1" customFormat="1" ht="37.799999999999997" customHeight="1">
      <c r="B98" s="31"/>
      <c r="C98" s="130" t="s">
        <v>77</v>
      </c>
      <c r="D98" s="130" t="s">
        <v>135</v>
      </c>
      <c r="E98" s="131" t="s">
        <v>136</v>
      </c>
      <c r="F98" s="132" t="s">
        <v>137</v>
      </c>
      <c r="G98" s="133" t="s">
        <v>138</v>
      </c>
      <c r="H98" s="134">
        <v>167.58</v>
      </c>
      <c r="I98" s="135"/>
      <c r="J98" s="136">
        <f>ROUND(I98*H98,2)</f>
        <v>0</v>
      </c>
      <c r="K98" s="132" t="s">
        <v>139</v>
      </c>
      <c r="L98" s="31"/>
      <c r="M98" s="137" t="s">
        <v>19</v>
      </c>
      <c r="N98" s="138" t="s">
        <v>41</v>
      </c>
      <c r="P98" s="139">
        <f>O98*H98</f>
        <v>0</v>
      </c>
      <c r="Q98" s="139">
        <v>0</v>
      </c>
      <c r="R98" s="139">
        <f>Q98*H98</f>
        <v>0</v>
      </c>
      <c r="S98" s="139">
        <v>0.28999999999999998</v>
      </c>
      <c r="T98" s="140">
        <f>S98*H98</f>
        <v>48.598199999999999</v>
      </c>
      <c r="AR98" s="141" t="s">
        <v>140</v>
      </c>
      <c r="AT98" s="141" t="s">
        <v>135</v>
      </c>
      <c r="AU98" s="141" t="s">
        <v>79</v>
      </c>
      <c r="AY98" s="16" t="s">
        <v>133</v>
      </c>
      <c r="BE98" s="142">
        <f>IF(N98="základní",J98,0)</f>
        <v>0</v>
      </c>
      <c r="BF98" s="142">
        <f>IF(N98="snížená",J98,0)</f>
        <v>0</v>
      </c>
      <c r="BG98" s="142">
        <f>IF(N98="zákl. přenesená",J98,0)</f>
        <v>0</v>
      </c>
      <c r="BH98" s="142">
        <f>IF(N98="sníž. přenesená",J98,0)</f>
        <v>0</v>
      </c>
      <c r="BI98" s="142">
        <f>IF(N98="nulová",J98,0)</f>
        <v>0</v>
      </c>
      <c r="BJ98" s="16" t="s">
        <v>77</v>
      </c>
      <c r="BK98" s="142">
        <f>ROUND(I98*H98,2)</f>
        <v>0</v>
      </c>
      <c r="BL98" s="16" t="s">
        <v>140</v>
      </c>
      <c r="BM98" s="141" t="s">
        <v>416</v>
      </c>
    </row>
    <row r="99" spans="2:65" s="1" customFormat="1" ht="10.199999999999999">
      <c r="B99" s="31"/>
      <c r="D99" s="143" t="s">
        <v>142</v>
      </c>
      <c r="F99" s="144" t="s">
        <v>143</v>
      </c>
      <c r="I99" s="145"/>
      <c r="L99" s="31"/>
      <c r="M99" s="146"/>
      <c r="T99" s="52"/>
      <c r="AT99" s="16" t="s">
        <v>142</v>
      </c>
      <c r="AU99" s="16" t="s">
        <v>79</v>
      </c>
    </row>
    <row r="100" spans="2:65" s="12" customFormat="1" ht="10.199999999999999">
      <c r="B100" s="147"/>
      <c r="D100" s="148" t="s">
        <v>144</v>
      </c>
      <c r="E100" s="149" t="s">
        <v>19</v>
      </c>
      <c r="F100" s="150" t="s">
        <v>417</v>
      </c>
      <c r="H100" s="151">
        <v>167.58</v>
      </c>
      <c r="I100" s="152"/>
      <c r="L100" s="147"/>
      <c r="M100" s="153"/>
      <c r="T100" s="154"/>
      <c r="AT100" s="149" t="s">
        <v>144</v>
      </c>
      <c r="AU100" s="149" t="s">
        <v>79</v>
      </c>
      <c r="AV100" s="12" t="s">
        <v>79</v>
      </c>
      <c r="AW100" s="12" t="s">
        <v>32</v>
      </c>
      <c r="AX100" s="12" t="s">
        <v>70</v>
      </c>
      <c r="AY100" s="149" t="s">
        <v>133</v>
      </c>
    </row>
    <row r="101" spans="2:65" s="13" customFormat="1" ht="10.199999999999999">
      <c r="B101" s="155"/>
      <c r="D101" s="148" t="s">
        <v>144</v>
      </c>
      <c r="E101" s="156" t="s">
        <v>19</v>
      </c>
      <c r="F101" s="157" t="s">
        <v>146</v>
      </c>
      <c r="H101" s="158">
        <v>167.58</v>
      </c>
      <c r="I101" s="159"/>
      <c r="L101" s="155"/>
      <c r="M101" s="160"/>
      <c r="T101" s="161"/>
      <c r="AT101" s="156" t="s">
        <v>144</v>
      </c>
      <c r="AU101" s="156" t="s">
        <v>79</v>
      </c>
      <c r="AV101" s="13" t="s">
        <v>140</v>
      </c>
      <c r="AW101" s="13" t="s">
        <v>32</v>
      </c>
      <c r="AX101" s="13" t="s">
        <v>77</v>
      </c>
      <c r="AY101" s="156" t="s">
        <v>133</v>
      </c>
    </row>
    <row r="102" spans="2:65" s="1" customFormat="1" ht="33" customHeight="1">
      <c r="B102" s="31"/>
      <c r="C102" s="130" t="s">
        <v>79</v>
      </c>
      <c r="D102" s="130" t="s">
        <v>135</v>
      </c>
      <c r="E102" s="131" t="s">
        <v>147</v>
      </c>
      <c r="F102" s="132" t="s">
        <v>148</v>
      </c>
      <c r="G102" s="133" t="s">
        <v>138</v>
      </c>
      <c r="H102" s="134">
        <v>558.6</v>
      </c>
      <c r="I102" s="135"/>
      <c r="J102" s="136">
        <f>ROUND(I102*H102,2)</f>
        <v>0</v>
      </c>
      <c r="K102" s="132" t="s">
        <v>139</v>
      </c>
      <c r="L102" s="31"/>
      <c r="M102" s="137" t="s">
        <v>19</v>
      </c>
      <c r="N102" s="138" t="s">
        <v>41</v>
      </c>
      <c r="P102" s="139">
        <f>O102*H102</f>
        <v>0</v>
      </c>
      <c r="Q102" s="139">
        <v>0</v>
      </c>
      <c r="R102" s="139">
        <f>Q102*H102</f>
        <v>0</v>
      </c>
      <c r="S102" s="139">
        <v>0.316</v>
      </c>
      <c r="T102" s="140">
        <f>S102*H102</f>
        <v>176.51760000000002</v>
      </c>
      <c r="AR102" s="141" t="s">
        <v>140</v>
      </c>
      <c r="AT102" s="141" t="s">
        <v>135</v>
      </c>
      <c r="AU102" s="141" t="s">
        <v>79</v>
      </c>
      <c r="AY102" s="16" t="s">
        <v>133</v>
      </c>
      <c r="BE102" s="142">
        <f>IF(N102="základní",J102,0)</f>
        <v>0</v>
      </c>
      <c r="BF102" s="142">
        <f>IF(N102="snížená",J102,0)</f>
        <v>0</v>
      </c>
      <c r="BG102" s="142">
        <f>IF(N102="zákl. přenesená",J102,0)</f>
        <v>0</v>
      </c>
      <c r="BH102" s="142">
        <f>IF(N102="sníž. přenesená",J102,0)</f>
        <v>0</v>
      </c>
      <c r="BI102" s="142">
        <f>IF(N102="nulová",J102,0)</f>
        <v>0</v>
      </c>
      <c r="BJ102" s="16" t="s">
        <v>77</v>
      </c>
      <c r="BK102" s="142">
        <f>ROUND(I102*H102,2)</f>
        <v>0</v>
      </c>
      <c r="BL102" s="16" t="s">
        <v>140</v>
      </c>
      <c r="BM102" s="141" t="s">
        <v>418</v>
      </c>
    </row>
    <row r="103" spans="2:65" s="1" customFormat="1" ht="10.199999999999999">
      <c r="B103" s="31"/>
      <c r="D103" s="143" t="s">
        <v>142</v>
      </c>
      <c r="F103" s="144" t="s">
        <v>150</v>
      </c>
      <c r="I103" s="145"/>
      <c r="L103" s="31"/>
      <c r="M103" s="146"/>
      <c r="T103" s="52"/>
      <c r="AT103" s="16" t="s">
        <v>142</v>
      </c>
      <c r="AU103" s="16" t="s">
        <v>79</v>
      </c>
    </row>
    <row r="104" spans="2:65" s="12" customFormat="1" ht="10.199999999999999">
      <c r="B104" s="147"/>
      <c r="D104" s="148" t="s">
        <v>144</v>
      </c>
      <c r="E104" s="149" t="s">
        <v>19</v>
      </c>
      <c r="F104" s="150" t="s">
        <v>419</v>
      </c>
      <c r="H104" s="151">
        <v>558.6</v>
      </c>
      <c r="I104" s="152"/>
      <c r="L104" s="147"/>
      <c r="M104" s="153"/>
      <c r="T104" s="154"/>
      <c r="AT104" s="149" t="s">
        <v>144</v>
      </c>
      <c r="AU104" s="149" t="s">
        <v>79</v>
      </c>
      <c r="AV104" s="12" t="s">
        <v>79</v>
      </c>
      <c r="AW104" s="12" t="s">
        <v>32</v>
      </c>
      <c r="AX104" s="12" t="s">
        <v>70</v>
      </c>
      <c r="AY104" s="149" t="s">
        <v>133</v>
      </c>
    </row>
    <row r="105" spans="2:65" s="13" customFormat="1" ht="10.199999999999999">
      <c r="B105" s="155"/>
      <c r="D105" s="148" t="s">
        <v>144</v>
      </c>
      <c r="E105" s="156" t="s">
        <v>19</v>
      </c>
      <c r="F105" s="157" t="s">
        <v>146</v>
      </c>
      <c r="H105" s="158">
        <v>558.6</v>
      </c>
      <c r="I105" s="159"/>
      <c r="L105" s="155"/>
      <c r="M105" s="160"/>
      <c r="T105" s="161"/>
      <c r="AT105" s="156" t="s">
        <v>144</v>
      </c>
      <c r="AU105" s="156" t="s">
        <v>79</v>
      </c>
      <c r="AV105" s="13" t="s">
        <v>140</v>
      </c>
      <c r="AW105" s="13" t="s">
        <v>32</v>
      </c>
      <c r="AX105" s="13" t="s">
        <v>77</v>
      </c>
      <c r="AY105" s="156" t="s">
        <v>133</v>
      </c>
    </row>
    <row r="106" spans="2:65" s="1" customFormat="1" ht="21.75" customHeight="1">
      <c r="B106" s="31"/>
      <c r="C106" s="130" t="s">
        <v>152</v>
      </c>
      <c r="D106" s="130" t="s">
        <v>135</v>
      </c>
      <c r="E106" s="131" t="s">
        <v>153</v>
      </c>
      <c r="F106" s="132" t="s">
        <v>154</v>
      </c>
      <c r="G106" s="133" t="s">
        <v>138</v>
      </c>
      <c r="H106" s="134">
        <v>558.6</v>
      </c>
      <c r="I106" s="135"/>
      <c r="J106" s="136">
        <f>ROUND(I106*H106,2)</f>
        <v>0</v>
      </c>
      <c r="K106" s="132" t="s">
        <v>139</v>
      </c>
      <c r="L106" s="31"/>
      <c r="M106" s="137" t="s">
        <v>19</v>
      </c>
      <c r="N106" s="138" t="s">
        <v>41</v>
      </c>
      <c r="P106" s="139">
        <f>O106*H106</f>
        <v>0</v>
      </c>
      <c r="Q106" s="139">
        <v>0</v>
      </c>
      <c r="R106" s="139">
        <f>Q106*H106</f>
        <v>0</v>
      </c>
      <c r="S106" s="139">
        <v>0</v>
      </c>
      <c r="T106" s="140">
        <f>S106*H106</f>
        <v>0</v>
      </c>
      <c r="AR106" s="141" t="s">
        <v>140</v>
      </c>
      <c r="AT106" s="141" t="s">
        <v>135</v>
      </c>
      <c r="AU106" s="141" t="s">
        <v>79</v>
      </c>
      <c r="AY106" s="16" t="s">
        <v>133</v>
      </c>
      <c r="BE106" s="142">
        <f>IF(N106="základní",J106,0)</f>
        <v>0</v>
      </c>
      <c r="BF106" s="142">
        <f>IF(N106="snížená",J106,0)</f>
        <v>0</v>
      </c>
      <c r="BG106" s="142">
        <f>IF(N106="zákl. přenesená",J106,0)</f>
        <v>0</v>
      </c>
      <c r="BH106" s="142">
        <f>IF(N106="sníž. přenesená",J106,0)</f>
        <v>0</v>
      </c>
      <c r="BI106" s="142">
        <f>IF(N106="nulová",J106,0)</f>
        <v>0</v>
      </c>
      <c r="BJ106" s="16" t="s">
        <v>77</v>
      </c>
      <c r="BK106" s="142">
        <f>ROUND(I106*H106,2)</f>
        <v>0</v>
      </c>
      <c r="BL106" s="16" t="s">
        <v>140</v>
      </c>
      <c r="BM106" s="141" t="s">
        <v>420</v>
      </c>
    </row>
    <row r="107" spans="2:65" s="1" customFormat="1" ht="10.199999999999999">
      <c r="B107" s="31"/>
      <c r="D107" s="143" t="s">
        <v>142</v>
      </c>
      <c r="F107" s="144" t="s">
        <v>156</v>
      </c>
      <c r="I107" s="145"/>
      <c r="L107" s="31"/>
      <c r="M107" s="146"/>
      <c r="T107" s="52"/>
      <c r="AT107" s="16" t="s">
        <v>142</v>
      </c>
      <c r="AU107" s="16" t="s">
        <v>79</v>
      </c>
    </row>
    <row r="108" spans="2:65" s="12" customFormat="1" ht="10.199999999999999">
      <c r="B108" s="147"/>
      <c r="D108" s="148" t="s">
        <v>144</v>
      </c>
      <c r="E108" s="149" t="s">
        <v>19</v>
      </c>
      <c r="F108" s="150" t="s">
        <v>421</v>
      </c>
      <c r="H108" s="151">
        <v>558.6</v>
      </c>
      <c r="I108" s="152"/>
      <c r="L108" s="147"/>
      <c r="M108" s="153"/>
      <c r="T108" s="154"/>
      <c r="AT108" s="149" t="s">
        <v>144</v>
      </c>
      <c r="AU108" s="149" t="s">
        <v>79</v>
      </c>
      <c r="AV108" s="12" t="s">
        <v>79</v>
      </c>
      <c r="AW108" s="12" t="s">
        <v>32</v>
      </c>
      <c r="AX108" s="12" t="s">
        <v>70</v>
      </c>
      <c r="AY108" s="149" t="s">
        <v>133</v>
      </c>
    </row>
    <row r="109" spans="2:65" s="13" customFormat="1" ht="10.199999999999999">
      <c r="B109" s="155"/>
      <c r="D109" s="148" t="s">
        <v>144</v>
      </c>
      <c r="E109" s="156" t="s">
        <v>19</v>
      </c>
      <c r="F109" s="157" t="s">
        <v>146</v>
      </c>
      <c r="H109" s="158">
        <v>558.6</v>
      </c>
      <c r="I109" s="159"/>
      <c r="L109" s="155"/>
      <c r="M109" s="160"/>
      <c r="T109" s="161"/>
      <c r="AT109" s="156" t="s">
        <v>144</v>
      </c>
      <c r="AU109" s="156" t="s">
        <v>79</v>
      </c>
      <c r="AV109" s="13" t="s">
        <v>140</v>
      </c>
      <c r="AW109" s="13" t="s">
        <v>32</v>
      </c>
      <c r="AX109" s="13" t="s">
        <v>77</v>
      </c>
      <c r="AY109" s="156" t="s">
        <v>133</v>
      </c>
    </row>
    <row r="110" spans="2:65" s="11" customFormat="1" ht="22.8" customHeight="1">
      <c r="B110" s="118"/>
      <c r="D110" s="119" t="s">
        <v>69</v>
      </c>
      <c r="E110" s="128" t="s">
        <v>158</v>
      </c>
      <c r="F110" s="128" t="s">
        <v>159</v>
      </c>
      <c r="I110" s="121"/>
      <c r="J110" s="129">
        <f>BK110</f>
        <v>0</v>
      </c>
      <c r="L110" s="118"/>
      <c r="M110" s="123"/>
      <c r="P110" s="124">
        <f>SUM(P111:P130)</f>
        <v>0</v>
      </c>
      <c r="R110" s="124">
        <f>SUM(R111:R130)</f>
        <v>0</v>
      </c>
      <c r="T110" s="125">
        <f>SUM(T111:T130)</f>
        <v>0</v>
      </c>
      <c r="AR110" s="119" t="s">
        <v>77</v>
      </c>
      <c r="AT110" s="126" t="s">
        <v>69</v>
      </c>
      <c r="AU110" s="126" t="s">
        <v>77</v>
      </c>
      <c r="AY110" s="119" t="s">
        <v>133</v>
      </c>
      <c r="BK110" s="127">
        <f>SUM(BK111:BK130)</f>
        <v>0</v>
      </c>
    </row>
    <row r="111" spans="2:65" s="1" customFormat="1" ht="24.15" customHeight="1">
      <c r="B111" s="31"/>
      <c r="C111" s="130" t="s">
        <v>140</v>
      </c>
      <c r="D111" s="130" t="s">
        <v>135</v>
      </c>
      <c r="E111" s="131" t="s">
        <v>160</v>
      </c>
      <c r="F111" s="132" t="s">
        <v>161</v>
      </c>
      <c r="G111" s="133" t="s">
        <v>138</v>
      </c>
      <c r="H111" s="134">
        <v>558.6</v>
      </c>
      <c r="I111" s="135"/>
      <c r="J111" s="136">
        <f>ROUND(I111*H111,2)</f>
        <v>0</v>
      </c>
      <c r="K111" s="132" t="s">
        <v>139</v>
      </c>
      <c r="L111" s="31"/>
      <c r="M111" s="137" t="s">
        <v>19</v>
      </c>
      <c r="N111" s="138" t="s">
        <v>41</v>
      </c>
      <c r="P111" s="139">
        <f>O111*H111</f>
        <v>0</v>
      </c>
      <c r="Q111" s="139">
        <v>0</v>
      </c>
      <c r="R111" s="139">
        <f>Q111*H111</f>
        <v>0</v>
      </c>
      <c r="S111" s="139">
        <v>0</v>
      </c>
      <c r="T111" s="140">
        <f>S111*H111</f>
        <v>0</v>
      </c>
      <c r="AR111" s="141" t="s">
        <v>140</v>
      </c>
      <c r="AT111" s="141" t="s">
        <v>135</v>
      </c>
      <c r="AU111" s="141" t="s">
        <v>79</v>
      </c>
      <c r="AY111" s="16" t="s">
        <v>133</v>
      </c>
      <c r="BE111" s="142">
        <f>IF(N111="základní",J111,0)</f>
        <v>0</v>
      </c>
      <c r="BF111" s="142">
        <f>IF(N111="snížená",J111,0)</f>
        <v>0</v>
      </c>
      <c r="BG111" s="142">
        <f>IF(N111="zákl. přenesená",J111,0)</f>
        <v>0</v>
      </c>
      <c r="BH111" s="142">
        <f>IF(N111="sníž. přenesená",J111,0)</f>
        <v>0</v>
      </c>
      <c r="BI111" s="142">
        <f>IF(N111="nulová",J111,0)</f>
        <v>0</v>
      </c>
      <c r="BJ111" s="16" t="s">
        <v>77</v>
      </c>
      <c r="BK111" s="142">
        <f>ROUND(I111*H111,2)</f>
        <v>0</v>
      </c>
      <c r="BL111" s="16" t="s">
        <v>140</v>
      </c>
      <c r="BM111" s="141" t="s">
        <v>422</v>
      </c>
    </row>
    <row r="112" spans="2:65" s="1" customFormat="1" ht="10.199999999999999">
      <c r="B112" s="31"/>
      <c r="D112" s="143" t="s">
        <v>142</v>
      </c>
      <c r="F112" s="144" t="s">
        <v>163</v>
      </c>
      <c r="I112" s="145"/>
      <c r="L112" s="31"/>
      <c r="M112" s="146"/>
      <c r="T112" s="52"/>
      <c r="AT112" s="16" t="s">
        <v>142</v>
      </c>
      <c r="AU112" s="16" t="s">
        <v>79</v>
      </c>
    </row>
    <row r="113" spans="2:65" s="12" customFormat="1" ht="10.199999999999999">
      <c r="B113" s="147"/>
      <c r="D113" s="148" t="s">
        <v>144</v>
      </c>
      <c r="E113" s="149" t="s">
        <v>19</v>
      </c>
      <c r="F113" s="150" t="s">
        <v>423</v>
      </c>
      <c r="H113" s="151">
        <v>558.6</v>
      </c>
      <c r="I113" s="152"/>
      <c r="L113" s="147"/>
      <c r="M113" s="153"/>
      <c r="T113" s="154"/>
      <c r="AT113" s="149" t="s">
        <v>144</v>
      </c>
      <c r="AU113" s="149" t="s">
        <v>79</v>
      </c>
      <c r="AV113" s="12" t="s">
        <v>79</v>
      </c>
      <c r="AW113" s="12" t="s">
        <v>32</v>
      </c>
      <c r="AX113" s="12" t="s">
        <v>70</v>
      </c>
      <c r="AY113" s="149" t="s">
        <v>133</v>
      </c>
    </row>
    <row r="114" spans="2:65" s="13" customFormat="1" ht="10.199999999999999">
      <c r="B114" s="155"/>
      <c r="D114" s="148" t="s">
        <v>144</v>
      </c>
      <c r="E114" s="156" t="s">
        <v>19</v>
      </c>
      <c r="F114" s="157" t="s">
        <v>146</v>
      </c>
      <c r="H114" s="158">
        <v>558.6</v>
      </c>
      <c r="I114" s="159"/>
      <c r="L114" s="155"/>
      <c r="M114" s="160"/>
      <c r="T114" s="161"/>
      <c r="AT114" s="156" t="s">
        <v>144</v>
      </c>
      <c r="AU114" s="156" t="s">
        <v>79</v>
      </c>
      <c r="AV114" s="13" t="s">
        <v>140</v>
      </c>
      <c r="AW114" s="13" t="s">
        <v>32</v>
      </c>
      <c r="AX114" s="13" t="s">
        <v>77</v>
      </c>
      <c r="AY114" s="156" t="s">
        <v>133</v>
      </c>
    </row>
    <row r="115" spans="2:65" s="1" customFormat="1" ht="24.15" customHeight="1">
      <c r="B115" s="31"/>
      <c r="C115" s="130" t="s">
        <v>158</v>
      </c>
      <c r="D115" s="130" t="s">
        <v>135</v>
      </c>
      <c r="E115" s="131" t="s">
        <v>165</v>
      </c>
      <c r="F115" s="132" t="s">
        <v>166</v>
      </c>
      <c r="G115" s="133" t="s">
        <v>138</v>
      </c>
      <c r="H115" s="134">
        <v>167.58</v>
      </c>
      <c r="I115" s="135"/>
      <c r="J115" s="136">
        <f>ROUND(I115*H115,2)</f>
        <v>0</v>
      </c>
      <c r="K115" s="132" t="s">
        <v>139</v>
      </c>
      <c r="L115" s="31"/>
      <c r="M115" s="137" t="s">
        <v>19</v>
      </c>
      <c r="N115" s="138" t="s">
        <v>41</v>
      </c>
      <c r="P115" s="139">
        <f>O115*H115</f>
        <v>0</v>
      </c>
      <c r="Q115" s="139">
        <v>0</v>
      </c>
      <c r="R115" s="139">
        <f>Q115*H115</f>
        <v>0</v>
      </c>
      <c r="S115" s="139">
        <v>0</v>
      </c>
      <c r="T115" s="140">
        <f>S115*H115</f>
        <v>0</v>
      </c>
      <c r="AR115" s="141" t="s">
        <v>140</v>
      </c>
      <c r="AT115" s="141" t="s">
        <v>135</v>
      </c>
      <c r="AU115" s="141" t="s">
        <v>79</v>
      </c>
      <c r="AY115" s="16" t="s">
        <v>133</v>
      </c>
      <c r="BE115" s="142">
        <f>IF(N115="základní",J115,0)</f>
        <v>0</v>
      </c>
      <c r="BF115" s="142">
        <f>IF(N115="snížená",J115,0)</f>
        <v>0</v>
      </c>
      <c r="BG115" s="142">
        <f>IF(N115="zákl. přenesená",J115,0)</f>
        <v>0</v>
      </c>
      <c r="BH115" s="142">
        <f>IF(N115="sníž. přenesená",J115,0)</f>
        <v>0</v>
      </c>
      <c r="BI115" s="142">
        <f>IF(N115="nulová",J115,0)</f>
        <v>0</v>
      </c>
      <c r="BJ115" s="16" t="s">
        <v>77</v>
      </c>
      <c r="BK115" s="142">
        <f>ROUND(I115*H115,2)</f>
        <v>0</v>
      </c>
      <c r="BL115" s="16" t="s">
        <v>140</v>
      </c>
      <c r="BM115" s="141" t="s">
        <v>424</v>
      </c>
    </row>
    <row r="116" spans="2:65" s="1" customFormat="1" ht="10.199999999999999">
      <c r="B116" s="31"/>
      <c r="D116" s="143" t="s">
        <v>142</v>
      </c>
      <c r="F116" s="144" t="s">
        <v>168</v>
      </c>
      <c r="I116" s="145"/>
      <c r="L116" s="31"/>
      <c r="M116" s="146"/>
      <c r="T116" s="52"/>
      <c r="AT116" s="16" t="s">
        <v>142</v>
      </c>
      <c r="AU116" s="16" t="s">
        <v>79</v>
      </c>
    </row>
    <row r="117" spans="2:65" s="12" customFormat="1" ht="10.199999999999999">
      <c r="B117" s="147"/>
      <c r="D117" s="148" t="s">
        <v>144</v>
      </c>
      <c r="E117" s="149" t="s">
        <v>19</v>
      </c>
      <c r="F117" s="150" t="s">
        <v>425</v>
      </c>
      <c r="H117" s="151">
        <v>167.58</v>
      </c>
      <c r="I117" s="152"/>
      <c r="L117" s="147"/>
      <c r="M117" s="153"/>
      <c r="T117" s="154"/>
      <c r="AT117" s="149" t="s">
        <v>144</v>
      </c>
      <c r="AU117" s="149" t="s">
        <v>79</v>
      </c>
      <c r="AV117" s="12" t="s">
        <v>79</v>
      </c>
      <c r="AW117" s="12" t="s">
        <v>32</v>
      </c>
      <c r="AX117" s="12" t="s">
        <v>70</v>
      </c>
      <c r="AY117" s="149" t="s">
        <v>133</v>
      </c>
    </row>
    <row r="118" spans="2:65" s="13" customFormat="1" ht="10.199999999999999">
      <c r="B118" s="155"/>
      <c r="D118" s="148" t="s">
        <v>144</v>
      </c>
      <c r="E118" s="156" t="s">
        <v>19</v>
      </c>
      <c r="F118" s="157" t="s">
        <v>146</v>
      </c>
      <c r="H118" s="158">
        <v>167.58</v>
      </c>
      <c r="I118" s="159"/>
      <c r="L118" s="155"/>
      <c r="M118" s="160"/>
      <c r="T118" s="161"/>
      <c r="AT118" s="156" t="s">
        <v>144</v>
      </c>
      <c r="AU118" s="156" t="s">
        <v>79</v>
      </c>
      <c r="AV118" s="13" t="s">
        <v>140</v>
      </c>
      <c r="AW118" s="13" t="s">
        <v>32</v>
      </c>
      <c r="AX118" s="13" t="s">
        <v>77</v>
      </c>
      <c r="AY118" s="156" t="s">
        <v>133</v>
      </c>
    </row>
    <row r="119" spans="2:65" s="1" customFormat="1" ht="16.5" customHeight="1">
      <c r="B119" s="31"/>
      <c r="C119" s="130" t="s">
        <v>170</v>
      </c>
      <c r="D119" s="130" t="s">
        <v>135</v>
      </c>
      <c r="E119" s="131" t="s">
        <v>171</v>
      </c>
      <c r="F119" s="132" t="s">
        <v>172</v>
      </c>
      <c r="G119" s="133" t="s">
        <v>138</v>
      </c>
      <c r="H119" s="134">
        <v>558.6</v>
      </c>
      <c r="I119" s="135"/>
      <c r="J119" s="136">
        <f>ROUND(I119*H119,2)</f>
        <v>0</v>
      </c>
      <c r="K119" s="132" t="s">
        <v>139</v>
      </c>
      <c r="L119" s="31"/>
      <c r="M119" s="137" t="s">
        <v>19</v>
      </c>
      <c r="N119" s="138" t="s">
        <v>41</v>
      </c>
      <c r="P119" s="139">
        <f>O119*H119</f>
        <v>0</v>
      </c>
      <c r="Q119" s="139">
        <v>0</v>
      </c>
      <c r="R119" s="139">
        <f>Q119*H119</f>
        <v>0</v>
      </c>
      <c r="S119" s="139">
        <v>0</v>
      </c>
      <c r="T119" s="140">
        <f>S119*H119</f>
        <v>0</v>
      </c>
      <c r="AR119" s="141" t="s">
        <v>140</v>
      </c>
      <c r="AT119" s="141" t="s">
        <v>135</v>
      </c>
      <c r="AU119" s="141" t="s">
        <v>79</v>
      </c>
      <c r="AY119" s="16" t="s">
        <v>133</v>
      </c>
      <c r="BE119" s="142">
        <f>IF(N119="základní",J119,0)</f>
        <v>0</v>
      </c>
      <c r="BF119" s="142">
        <f>IF(N119="snížená",J119,0)</f>
        <v>0</v>
      </c>
      <c r="BG119" s="142">
        <f>IF(N119="zákl. přenesená",J119,0)</f>
        <v>0</v>
      </c>
      <c r="BH119" s="142">
        <f>IF(N119="sníž. přenesená",J119,0)</f>
        <v>0</v>
      </c>
      <c r="BI119" s="142">
        <f>IF(N119="nulová",J119,0)</f>
        <v>0</v>
      </c>
      <c r="BJ119" s="16" t="s">
        <v>77</v>
      </c>
      <c r="BK119" s="142">
        <f>ROUND(I119*H119,2)</f>
        <v>0</v>
      </c>
      <c r="BL119" s="16" t="s">
        <v>140</v>
      </c>
      <c r="BM119" s="141" t="s">
        <v>426</v>
      </c>
    </row>
    <row r="120" spans="2:65" s="1" customFormat="1" ht="10.199999999999999">
      <c r="B120" s="31"/>
      <c r="D120" s="143" t="s">
        <v>142</v>
      </c>
      <c r="F120" s="144" t="s">
        <v>174</v>
      </c>
      <c r="I120" s="145"/>
      <c r="L120" s="31"/>
      <c r="M120" s="146"/>
      <c r="T120" s="52"/>
      <c r="AT120" s="16" t="s">
        <v>142</v>
      </c>
      <c r="AU120" s="16" t="s">
        <v>79</v>
      </c>
    </row>
    <row r="121" spans="2:65" s="12" customFormat="1" ht="10.199999999999999">
      <c r="B121" s="147"/>
      <c r="D121" s="148" t="s">
        <v>144</v>
      </c>
      <c r="E121" s="149" t="s">
        <v>19</v>
      </c>
      <c r="F121" s="150" t="s">
        <v>427</v>
      </c>
      <c r="H121" s="151">
        <v>558.6</v>
      </c>
      <c r="I121" s="152"/>
      <c r="L121" s="147"/>
      <c r="M121" s="153"/>
      <c r="T121" s="154"/>
      <c r="AT121" s="149" t="s">
        <v>144</v>
      </c>
      <c r="AU121" s="149" t="s">
        <v>79</v>
      </c>
      <c r="AV121" s="12" t="s">
        <v>79</v>
      </c>
      <c r="AW121" s="12" t="s">
        <v>32</v>
      </c>
      <c r="AX121" s="12" t="s">
        <v>70</v>
      </c>
      <c r="AY121" s="149" t="s">
        <v>133</v>
      </c>
    </row>
    <row r="122" spans="2:65" s="13" customFormat="1" ht="10.199999999999999">
      <c r="B122" s="155"/>
      <c r="D122" s="148" t="s">
        <v>144</v>
      </c>
      <c r="E122" s="156" t="s">
        <v>19</v>
      </c>
      <c r="F122" s="157" t="s">
        <v>146</v>
      </c>
      <c r="H122" s="158">
        <v>558.6</v>
      </c>
      <c r="I122" s="159"/>
      <c r="L122" s="155"/>
      <c r="M122" s="160"/>
      <c r="T122" s="161"/>
      <c r="AT122" s="156" t="s">
        <v>144</v>
      </c>
      <c r="AU122" s="156" t="s">
        <v>79</v>
      </c>
      <c r="AV122" s="13" t="s">
        <v>140</v>
      </c>
      <c r="AW122" s="13" t="s">
        <v>32</v>
      </c>
      <c r="AX122" s="13" t="s">
        <v>77</v>
      </c>
      <c r="AY122" s="156" t="s">
        <v>133</v>
      </c>
    </row>
    <row r="123" spans="2:65" s="1" customFormat="1" ht="24.15" customHeight="1">
      <c r="B123" s="31"/>
      <c r="C123" s="130" t="s">
        <v>176</v>
      </c>
      <c r="D123" s="130" t="s">
        <v>135</v>
      </c>
      <c r="E123" s="131" t="s">
        <v>428</v>
      </c>
      <c r="F123" s="132" t="s">
        <v>429</v>
      </c>
      <c r="G123" s="133" t="s">
        <v>138</v>
      </c>
      <c r="H123" s="134">
        <v>21.42</v>
      </c>
      <c r="I123" s="135"/>
      <c r="J123" s="136">
        <f>ROUND(I123*H123,2)</f>
        <v>0</v>
      </c>
      <c r="K123" s="132" t="s">
        <v>139</v>
      </c>
      <c r="L123" s="31"/>
      <c r="M123" s="137" t="s">
        <v>19</v>
      </c>
      <c r="N123" s="138" t="s">
        <v>41</v>
      </c>
      <c r="P123" s="139">
        <f>O123*H123</f>
        <v>0</v>
      </c>
      <c r="Q123" s="139">
        <v>0</v>
      </c>
      <c r="R123" s="139">
        <f>Q123*H123</f>
        <v>0</v>
      </c>
      <c r="S123" s="139">
        <v>0</v>
      </c>
      <c r="T123" s="140">
        <f>S123*H123</f>
        <v>0</v>
      </c>
      <c r="AR123" s="141" t="s">
        <v>140</v>
      </c>
      <c r="AT123" s="141" t="s">
        <v>135</v>
      </c>
      <c r="AU123" s="141" t="s">
        <v>79</v>
      </c>
      <c r="AY123" s="16" t="s">
        <v>133</v>
      </c>
      <c r="BE123" s="142">
        <f>IF(N123="základní",J123,0)</f>
        <v>0</v>
      </c>
      <c r="BF123" s="142">
        <f>IF(N123="snížená",J123,0)</f>
        <v>0</v>
      </c>
      <c r="BG123" s="142">
        <f>IF(N123="zákl. přenesená",J123,0)</f>
        <v>0</v>
      </c>
      <c r="BH123" s="142">
        <f>IF(N123="sníž. přenesená",J123,0)</f>
        <v>0</v>
      </c>
      <c r="BI123" s="142">
        <f>IF(N123="nulová",J123,0)</f>
        <v>0</v>
      </c>
      <c r="BJ123" s="16" t="s">
        <v>77</v>
      </c>
      <c r="BK123" s="142">
        <f>ROUND(I123*H123,2)</f>
        <v>0</v>
      </c>
      <c r="BL123" s="16" t="s">
        <v>140</v>
      </c>
      <c r="BM123" s="141" t="s">
        <v>430</v>
      </c>
    </row>
    <row r="124" spans="2:65" s="1" customFormat="1" ht="10.199999999999999">
      <c r="B124" s="31"/>
      <c r="D124" s="143" t="s">
        <v>142</v>
      </c>
      <c r="F124" s="144" t="s">
        <v>431</v>
      </c>
      <c r="I124" s="145"/>
      <c r="L124" s="31"/>
      <c r="M124" s="146"/>
      <c r="T124" s="52"/>
      <c r="AT124" s="16" t="s">
        <v>142</v>
      </c>
      <c r="AU124" s="16" t="s">
        <v>79</v>
      </c>
    </row>
    <row r="125" spans="2:65" s="12" customFormat="1" ht="10.199999999999999">
      <c r="B125" s="147"/>
      <c r="D125" s="148" t="s">
        <v>144</v>
      </c>
      <c r="E125" s="149" t="s">
        <v>19</v>
      </c>
      <c r="F125" s="150" t="s">
        <v>432</v>
      </c>
      <c r="H125" s="151">
        <v>21.42</v>
      </c>
      <c r="I125" s="152"/>
      <c r="L125" s="147"/>
      <c r="M125" s="153"/>
      <c r="T125" s="154"/>
      <c r="AT125" s="149" t="s">
        <v>144</v>
      </c>
      <c r="AU125" s="149" t="s">
        <v>79</v>
      </c>
      <c r="AV125" s="12" t="s">
        <v>79</v>
      </c>
      <c r="AW125" s="12" t="s">
        <v>32</v>
      </c>
      <c r="AX125" s="12" t="s">
        <v>70</v>
      </c>
      <c r="AY125" s="149" t="s">
        <v>133</v>
      </c>
    </row>
    <row r="126" spans="2:65" s="13" customFormat="1" ht="10.199999999999999">
      <c r="B126" s="155"/>
      <c r="D126" s="148" t="s">
        <v>144</v>
      </c>
      <c r="E126" s="156" t="s">
        <v>19</v>
      </c>
      <c r="F126" s="157" t="s">
        <v>146</v>
      </c>
      <c r="H126" s="158">
        <v>21.42</v>
      </c>
      <c r="I126" s="159"/>
      <c r="L126" s="155"/>
      <c r="M126" s="160"/>
      <c r="T126" s="161"/>
      <c r="AT126" s="156" t="s">
        <v>144</v>
      </c>
      <c r="AU126" s="156" t="s">
        <v>79</v>
      </c>
      <c r="AV126" s="13" t="s">
        <v>140</v>
      </c>
      <c r="AW126" s="13" t="s">
        <v>32</v>
      </c>
      <c r="AX126" s="13" t="s">
        <v>77</v>
      </c>
      <c r="AY126" s="156" t="s">
        <v>133</v>
      </c>
    </row>
    <row r="127" spans="2:65" s="1" customFormat="1" ht="24.15" customHeight="1">
      <c r="B127" s="31"/>
      <c r="C127" s="130" t="s">
        <v>182</v>
      </c>
      <c r="D127" s="130" t="s">
        <v>135</v>
      </c>
      <c r="E127" s="131" t="s">
        <v>177</v>
      </c>
      <c r="F127" s="132" t="s">
        <v>178</v>
      </c>
      <c r="G127" s="133" t="s">
        <v>138</v>
      </c>
      <c r="H127" s="134">
        <v>558.6</v>
      </c>
      <c r="I127" s="135"/>
      <c r="J127" s="136">
        <f>ROUND(I127*H127,2)</f>
        <v>0</v>
      </c>
      <c r="K127" s="132" t="s">
        <v>139</v>
      </c>
      <c r="L127" s="31"/>
      <c r="M127" s="137" t="s">
        <v>19</v>
      </c>
      <c r="N127" s="138" t="s">
        <v>41</v>
      </c>
      <c r="P127" s="139">
        <f>O127*H127</f>
        <v>0</v>
      </c>
      <c r="Q127" s="139">
        <v>0</v>
      </c>
      <c r="R127" s="139">
        <f>Q127*H127</f>
        <v>0</v>
      </c>
      <c r="S127" s="139">
        <v>0</v>
      </c>
      <c r="T127" s="140">
        <f>S127*H127</f>
        <v>0</v>
      </c>
      <c r="AR127" s="141" t="s">
        <v>140</v>
      </c>
      <c r="AT127" s="141" t="s">
        <v>135</v>
      </c>
      <c r="AU127" s="141" t="s">
        <v>79</v>
      </c>
      <c r="AY127" s="16" t="s">
        <v>133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6" t="s">
        <v>77</v>
      </c>
      <c r="BK127" s="142">
        <f>ROUND(I127*H127,2)</f>
        <v>0</v>
      </c>
      <c r="BL127" s="16" t="s">
        <v>140</v>
      </c>
      <c r="BM127" s="141" t="s">
        <v>433</v>
      </c>
    </row>
    <row r="128" spans="2:65" s="1" customFormat="1" ht="10.199999999999999">
      <c r="B128" s="31"/>
      <c r="D128" s="143" t="s">
        <v>142</v>
      </c>
      <c r="F128" s="144" t="s">
        <v>180</v>
      </c>
      <c r="I128" s="145"/>
      <c r="L128" s="31"/>
      <c r="M128" s="146"/>
      <c r="T128" s="52"/>
      <c r="AT128" s="16" t="s">
        <v>142</v>
      </c>
      <c r="AU128" s="16" t="s">
        <v>79</v>
      </c>
    </row>
    <row r="129" spans="2:65" s="12" customFormat="1" ht="10.199999999999999">
      <c r="B129" s="147"/>
      <c r="D129" s="148" t="s">
        <v>144</v>
      </c>
      <c r="E129" s="149" t="s">
        <v>19</v>
      </c>
      <c r="F129" s="150" t="s">
        <v>434</v>
      </c>
      <c r="H129" s="151">
        <v>558.6</v>
      </c>
      <c r="I129" s="152"/>
      <c r="L129" s="147"/>
      <c r="M129" s="153"/>
      <c r="T129" s="154"/>
      <c r="AT129" s="149" t="s">
        <v>144</v>
      </c>
      <c r="AU129" s="149" t="s">
        <v>79</v>
      </c>
      <c r="AV129" s="12" t="s">
        <v>79</v>
      </c>
      <c r="AW129" s="12" t="s">
        <v>32</v>
      </c>
      <c r="AX129" s="12" t="s">
        <v>70</v>
      </c>
      <c r="AY129" s="149" t="s">
        <v>133</v>
      </c>
    </row>
    <row r="130" spans="2:65" s="13" customFormat="1" ht="10.199999999999999">
      <c r="B130" s="155"/>
      <c r="D130" s="148" t="s">
        <v>144</v>
      </c>
      <c r="E130" s="156" t="s">
        <v>19</v>
      </c>
      <c r="F130" s="157" t="s">
        <v>146</v>
      </c>
      <c r="H130" s="158">
        <v>558.6</v>
      </c>
      <c r="I130" s="159"/>
      <c r="L130" s="155"/>
      <c r="M130" s="160"/>
      <c r="T130" s="161"/>
      <c r="AT130" s="156" t="s">
        <v>144</v>
      </c>
      <c r="AU130" s="156" t="s">
        <v>79</v>
      </c>
      <c r="AV130" s="13" t="s">
        <v>140</v>
      </c>
      <c r="AW130" s="13" t="s">
        <v>32</v>
      </c>
      <c r="AX130" s="13" t="s">
        <v>77</v>
      </c>
      <c r="AY130" s="156" t="s">
        <v>133</v>
      </c>
    </row>
    <row r="131" spans="2:65" s="11" customFormat="1" ht="22.8" customHeight="1">
      <c r="B131" s="118"/>
      <c r="D131" s="119" t="s">
        <v>69</v>
      </c>
      <c r="E131" s="128" t="s">
        <v>170</v>
      </c>
      <c r="F131" s="128" t="s">
        <v>435</v>
      </c>
      <c r="I131" s="121"/>
      <c r="J131" s="129">
        <f>BK131</f>
        <v>0</v>
      </c>
      <c r="L131" s="118"/>
      <c r="M131" s="123"/>
      <c r="P131" s="124">
        <f>SUM(P132:P135)</f>
        <v>0</v>
      </c>
      <c r="R131" s="124">
        <f>SUM(R132:R135)</f>
        <v>0.24483060000000001</v>
      </c>
      <c r="T131" s="125">
        <f>SUM(T132:T135)</f>
        <v>0</v>
      </c>
      <c r="AR131" s="119" t="s">
        <v>77</v>
      </c>
      <c r="AT131" s="126" t="s">
        <v>69</v>
      </c>
      <c r="AU131" s="126" t="s">
        <v>77</v>
      </c>
      <c r="AY131" s="119" t="s">
        <v>133</v>
      </c>
      <c r="BK131" s="127">
        <f>SUM(BK132:BK135)</f>
        <v>0</v>
      </c>
    </row>
    <row r="132" spans="2:65" s="1" customFormat="1" ht="16.5" customHeight="1">
      <c r="B132" s="31"/>
      <c r="C132" s="130" t="s">
        <v>189</v>
      </c>
      <c r="D132" s="130" t="s">
        <v>135</v>
      </c>
      <c r="E132" s="131" t="s">
        <v>436</v>
      </c>
      <c r="F132" s="132" t="s">
        <v>437</v>
      </c>
      <c r="G132" s="133" t="s">
        <v>138</v>
      </c>
      <c r="H132" s="134">
        <v>21.42</v>
      </c>
      <c r="I132" s="135"/>
      <c r="J132" s="136">
        <f>ROUND(I132*H132,2)</f>
        <v>0</v>
      </c>
      <c r="K132" s="132" t="s">
        <v>139</v>
      </c>
      <c r="L132" s="31"/>
      <c r="M132" s="137" t="s">
        <v>19</v>
      </c>
      <c r="N132" s="138" t="s">
        <v>41</v>
      </c>
      <c r="P132" s="139">
        <f>O132*H132</f>
        <v>0</v>
      </c>
      <c r="Q132" s="139">
        <v>1.1429999999999999E-2</v>
      </c>
      <c r="R132" s="139">
        <f>Q132*H132</f>
        <v>0.24483060000000001</v>
      </c>
      <c r="S132" s="139">
        <v>0</v>
      </c>
      <c r="T132" s="140">
        <f>S132*H132</f>
        <v>0</v>
      </c>
      <c r="AR132" s="141" t="s">
        <v>140</v>
      </c>
      <c r="AT132" s="141" t="s">
        <v>135</v>
      </c>
      <c r="AU132" s="141" t="s">
        <v>79</v>
      </c>
      <c r="AY132" s="16" t="s">
        <v>133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6" t="s">
        <v>77</v>
      </c>
      <c r="BK132" s="142">
        <f>ROUND(I132*H132,2)</f>
        <v>0</v>
      </c>
      <c r="BL132" s="16" t="s">
        <v>140</v>
      </c>
      <c r="BM132" s="141" t="s">
        <v>438</v>
      </c>
    </row>
    <row r="133" spans="2:65" s="1" customFormat="1" ht="10.199999999999999">
      <c r="B133" s="31"/>
      <c r="D133" s="143" t="s">
        <v>142</v>
      </c>
      <c r="F133" s="144" t="s">
        <v>439</v>
      </c>
      <c r="I133" s="145"/>
      <c r="L133" s="31"/>
      <c r="M133" s="146"/>
      <c r="T133" s="52"/>
      <c r="AT133" s="16" t="s">
        <v>142</v>
      </c>
      <c r="AU133" s="16" t="s">
        <v>79</v>
      </c>
    </row>
    <row r="134" spans="2:65" s="12" customFormat="1" ht="10.199999999999999">
      <c r="B134" s="147"/>
      <c r="D134" s="148" t="s">
        <v>144</v>
      </c>
      <c r="E134" s="149" t="s">
        <v>19</v>
      </c>
      <c r="F134" s="150" t="s">
        <v>440</v>
      </c>
      <c r="H134" s="151">
        <v>21.42</v>
      </c>
      <c r="I134" s="152"/>
      <c r="L134" s="147"/>
      <c r="M134" s="153"/>
      <c r="T134" s="154"/>
      <c r="AT134" s="149" t="s">
        <v>144</v>
      </c>
      <c r="AU134" s="149" t="s">
        <v>79</v>
      </c>
      <c r="AV134" s="12" t="s">
        <v>79</v>
      </c>
      <c r="AW134" s="12" t="s">
        <v>32</v>
      </c>
      <c r="AX134" s="12" t="s">
        <v>70</v>
      </c>
      <c r="AY134" s="149" t="s">
        <v>133</v>
      </c>
    </row>
    <row r="135" spans="2:65" s="13" customFormat="1" ht="10.199999999999999">
      <c r="B135" s="155"/>
      <c r="D135" s="148" t="s">
        <v>144</v>
      </c>
      <c r="E135" s="156" t="s">
        <v>19</v>
      </c>
      <c r="F135" s="157" t="s">
        <v>146</v>
      </c>
      <c r="H135" s="158">
        <v>21.42</v>
      </c>
      <c r="I135" s="159"/>
      <c r="L135" s="155"/>
      <c r="M135" s="160"/>
      <c r="T135" s="161"/>
      <c r="AT135" s="156" t="s">
        <v>144</v>
      </c>
      <c r="AU135" s="156" t="s">
        <v>79</v>
      </c>
      <c r="AV135" s="13" t="s">
        <v>140</v>
      </c>
      <c r="AW135" s="13" t="s">
        <v>32</v>
      </c>
      <c r="AX135" s="13" t="s">
        <v>77</v>
      </c>
      <c r="AY135" s="156" t="s">
        <v>133</v>
      </c>
    </row>
    <row r="136" spans="2:65" s="11" customFormat="1" ht="22.8" customHeight="1">
      <c r="B136" s="118"/>
      <c r="D136" s="119" t="s">
        <v>69</v>
      </c>
      <c r="E136" s="128" t="s">
        <v>182</v>
      </c>
      <c r="F136" s="128" t="s">
        <v>183</v>
      </c>
      <c r="I136" s="121"/>
      <c r="J136" s="129">
        <f>BK136</f>
        <v>0</v>
      </c>
      <c r="L136" s="118"/>
      <c r="M136" s="123"/>
      <c r="P136" s="124">
        <f>SUM(P137:P147)</f>
        <v>0</v>
      </c>
      <c r="R136" s="124">
        <f>SUM(R137:R147)</f>
        <v>3.4641999999999999</v>
      </c>
      <c r="T136" s="125">
        <f>SUM(T137:T147)</f>
        <v>2.5700000000000003</v>
      </c>
      <c r="AR136" s="119" t="s">
        <v>77</v>
      </c>
      <c r="AT136" s="126" t="s">
        <v>69</v>
      </c>
      <c r="AU136" s="126" t="s">
        <v>77</v>
      </c>
      <c r="AY136" s="119" t="s">
        <v>133</v>
      </c>
      <c r="BK136" s="127">
        <f>SUM(BK137:BK147)</f>
        <v>0</v>
      </c>
    </row>
    <row r="137" spans="2:65" s="1" customFormat="1" ht="24.15" customHeight="1">
      <c r="B137" s="31"/>
      <c r="C137" s="130" t="s">
        <v>194</v>
      </c>
      <c r="D137" s="130" t="s">
        <v>135</v>
      </c>
      <c r="E137" s="131" t="s">
        <v>184</v>
      </c>
      <c r="F137" s="132" t="s">
        <v>185</v>
      </c>
      <c r="G137" s="133" t="s">
        <v>186</v>
      </c>
      <c r="H137" s="134">
        <v>1</v>
      </c>
      <c r="I137" s="135"/>
      <c r="J137" s="136">
        <f>ROUND(I137*H137,2)</f>
        <v>0</v>
      </c>
      <c r="K137" s="132" t="s">
        <v>139</v>
      </c>
      <c r="L137" s="31"/>
      <c r="M137" s="137" t="s">
        <v>19</v>
      </c>
      <c r="N137" s="138" t="s">
        <v>41</v>
      </c>
      <c r="P137" s="139">
        <f>O137*H137</f>
        <v>0</v>
      </c>
      <c r="Q137" s="139">
        <v>0.62248000000000003</v>
      </c>
      <c r="R137" s="139">
        <f>Q137*H137</f>
        <v>0.62248000000000003</v>
      </c>
      <c r="S137" s="139">
        <v>0.62</v>
      </c>
      <c r="T137" s="140">
        <f>S137*H137</f>
        <v>0.62</v>
      </c>
      <c r="AR137" s="141" t="s">
        <v>140</v>
      </c>
      <c r="AT137" s="141" t="s">
        <v>135</v>
      </c>
      <c r="AU137" s="141" t="s">
        <v>79</v>
      </c>
      <c r="AY137" s="16" t="s">
        <v>133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6" t="s">
        <v>77</v>
      </c>
      <c r="BK137" s="142">
        <f>ROUND(I137*H137,2)</f>
        <v>0</v>
      </c>
      <c r="BL137" s="16" t="s">
        <v>140</v>
      </c>
      <c r="BM137" s="141" t="s">
        <v>441</v>
      </c>
    </row>
    <row r="138" spans="2:65" s="1" customFormat="1" ht="10.199999999999999">
      <c r="B138" s="31"/>
      <c r="D138" s="143" t="s">
        <v>142</v>
      </c>
      <c r="F138" s="144" t="s">
        <v>188</v>
      </c>
      <c r="I138" s="145"/>
      <c r="L138" s="31"/>
      <c r="M138" s="146"/>
      <c r="T138" s="52"/>
      <c r="AT138" s="16" t="s">
        <v>142</v>
      </c>
      <c r="AU138" s="16" t="s">
        <v>79</v>
      </c>
    </row>
    <row r="139" spans="2:65" s="1" customFormat="1" ht="16.5" customHeight="1">
      <c r="B139" s="31"/>
      <c r="C139" s="162" t="s">
        <v>199</v>
      </c>
      <c r="D139" s="162" t="s">
        <v>190</v>
      </c>
      <c r="E139" s="163" t="s">
        <v>191</v>
      </c>
      <c r="F139" s="164" t="s">
        <v>192</v>
      </c>
      <c r="G139" s="165" t="s">
        <v>186</v>
      </c>
      <c r="H139" s="166">
        <v>1</v>
      </c>
      <c r="I139" s="167"/>
      <c r="J139" s="168">
        <f>ROUND(I139*H139,2)</f>
        <v>0</v>
      </c>
      <c r="K139" s="164" t="s">
        <v>139</v>
      </c>
      <c r="L139" s="169"/>
      <c r="M139" s="170" t="s">
        <v>19</v>
      </c>
      <c r="N139" s="171" t="s">
        <v>41</v>
      </c>
      <c r="P139" s="139">
        <f>O139*H139</f>
        <v>0</v>
      </c>
      <c r="Q139" s="139">
        <v>0.10100000000000001</v>
      </c>
      <c r="R139" s="139">
        <f>Q139*H139</f>
        <v>0.10100000000000001</v>
      </c>
      <c r="S139" s="139">
        <v>0</v>
      </c>
      <c r="T139" s="140">
        <f>S139*H139</f>
        <v>0</v>
      </c>
      <c r="AR139" s="141" t="s">
        <v>182</v>
      </c>
      <c r="AT139" s="141" t="s">
        <v>190</v>
      </c>
      <c r="AU139" s="141" t="s">
        <v>79</v>
      </c>
      <c r="AY139" s="16" t="s">
        <v>133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6" t="s">
        <v>77</v>
      </c>
      <c r="BK139" s="142">
        <f>ROUND(I139*H139,2)</f>
        <v>0</v>
      </c>
      <c r="BL139" s="16" t="s">
        <v>140</v>
      </c>
      <c r="BM139" s="141" t="s">
        <v>442</v>
      </c>
    </row>
    <row r="140" spans="2:65" s="1" customFormat="1" ht="16.5" customHeight="1">
      <c r="B140" s="31"/>
      <c r="C140" s="130" t="s">
        <v>8</v>
      </c>
      <c r="D140" s="130" t="s">
        <v>135</v>
      </c>
      <c r="E140" s="131" t="s">
        <v>195</v>
      </c>
      <c r="F140" s="132" t="s">
        <v>196</v>
      </c>
      <c r="G140" s="133" t="s">
        <v>186</v>
      </c>
      <c r="H140" s="134">
        <v>12</v>
      </c>
      <c r="I140" s="135"/>
      <c r="J140" s="136">
        <f>ROUND(I140*H140,2)</f>
        <v>0</v>
      </c>
      <c r="K140" s="132" t="s">
        <v>139</v>
      </c>
      <c r="L140" s="31"/>
      <c r="M140" s="137" t="s">
        <v>19</v>
      </c>
      <c r="N140" s="138" t="s">
        <v>41</v>
      </c>
      <c r="P140" s="139">
        <f>O140*H140</f>
        <v>0</v>
      </c>
      <c r="Q140" s="139">
        <v>0.10037</v>
      </c>
      <c r="R140" s="139">
        <f>Q140*H140</f>
        <v>1.20444</v>
      </c>
      <c r="S140" s="139">
        <v>0.1</v>
      </c>
      <c r="T140" s="140">
        <f>S140*H140</f>
        <v>1.2000000000000002</v>
      </c>
      <c r="AR140" s="141" t="s">
        <v>140</v>
      </c>
      <c r="AT140" s="141" t="s">
        <v>135</v>
      </c>
      <c r="AU140" s="141" t="s">
        <v>79</v>
      </c>
      <c r="AY140" s="16" t="s">
        <v>133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6" t="s">
        <v>77</v>
      </c>
      <c r="BK140" s="142">
        <f>ROUND(I140*H140,2)</f>
        <v>0</v>
      </c>
      <c r="BL140" s="16" t="s">
        <v>140</v>
      </c>
      <c r="BM140" s="141" t="s">
        <v>443</v>
      </c>
    </row>
    <row r="141" spans="2:65" s="1" customFormat="1" ht="10.199999999999999">
      <c r="B141" s="31"/>
      <c r="D141" s="143" t="s">
        <v>142</v>
      </c>
      <c r="F141" s="144" t="s">
        <v>198</v>
      </c>
      <c r="I141" s="145"/>
      <c r="L141" s="31"/>
      <c r="M141" s="146"/>
      <c r="T141" s="52"/>
      <c r="AT141" s="16" t="s">
        <v>142</v>
      </c>
      <c r="AU141" s="16" t="s">
        <v>79</v>
      </c>
    </row>
    <row r="142" spans="2:65" s="1" customFormat="1" ht="16.5" customHeight="1">
      <c r="B142" s="31"/>
      <c r="C142" s="162" t="s">
        <v>206</v>
      </c>
      <c r="D142" s="162" t="s">
        <v>190</v>
      </c>
      <c r="E142" s="163" t="s">
        <v>200</v>
      </c>
      <c r="F142" s="164" t="s">
        <v>201</v>
      </c>
      <c r="G142" s="165" t="s">
        <v>186</v>
      </c>
      <c r="H142" s="166">
        <v>12</v>
      </c>
      <c r="I142" s="167"/>
      <c r="J142" s="168">
        <f>ROUND(I142*H142,2)</f>
        <v>0</v>
      </c>
      <c r="K142" s="164" t="s">
        <v>139</v>
      </c>
      <c r="L142" s="169"/>
      <c r="M142" s="170" t="s">
        <v>19</v>
      </c>
      <c r="N142" s="171" t="s">
        <v>41</v>
      </c>
      <c r="P142" s="139">
        <f>O142*H142</f>
        <v>0</v>
      </c>
      <c r="Q142" s="139">
        <v>1.11E-2</v>
      </c>
      <c r="R142" s="139">
        <f>Q142*H142</f>
        <v>0.13320000000000001</v>
      </c>
      <c r="S142" s="139">
        <v>0</v>
      </c>
      <c r="T142" s="140">
        <f>S142*H142</f>
        <v>0</v>
      </c>
      <c r="AR142" s="141" t="s">
        <v>182</v>
      </c>
      <c r="AT142" s="141" t="s">
        <v>190</v>
      </c>
      <c r="AU142" s="141" t="s">
        <v>79</v>
      </c>
      <c r="AY142" s="16" t="s">
        <v>133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6" t="s">
        <v>77</v>
      </c>
      <c r="BK142" s="142">
        <f>ROUND(I142*H142,2)</f>
        <v>0</v>
      </c>
      <c r="BL142" s="16" t="s">
        <v>140</v>
      </c>
      <c r="BM142" s="141" t="s">
        <v>444</v>
      </c>
    </row>
    <row r="143" spans="2:65" s="1" customFormat="1" ht="16.5" customHeight="1">
      <c r="B143" s="31"/>
      <c r="C143" s="130" t="s">
        <v>210</v>
      </c>
      <c r="D143" s="130" t="s">
        <v>135</v>
      </c>
      <c r="E143" s="131" t="s">
        <v>203</v>
      </c>
      <c r="F143" s="132" t="s">
        <v>204</v>
      </c>
      <c r="G143" s="133" t="s">
        <v>186</v>
      </c>
      <c r="H143" s="134">
        <v>1</v>
      </c>
      <c r="I143" s="135"/>
      <c r="J143" s="136">
        <f>ROUND(I143*H143,2)</f>
        <v>0</v>
      </c>
      <c r="K143" s="132" t="s">
        <v>19</v>
      </c>
      <c r="L143" s="31"/>
      <c r="M143" s="137" t="s">
        <v>19</v>
      </c>
      <c r="N143" s="138" t="s">
        <v>41</v>
      </c>
      <c r="P143" s="139">
        <f>O143*H143</f>
        <v>0</v>
      </c>
      <c r="Q143" s="139">
        <v>0.15056</v>
      </c>
      <c r="R143" s="139">
        <f>Q143*H143</f>
        <v>0.15056</v>
      </c>
      <c r="S143" s="139">
        <v>0.15</v>
      </c>
      <c r="T143" s="140">
        <f>S143*H143</f>
        <v>0.15</v>
      </c>
      <c r="AR143" s="141" t="s">
        <v>140</v>
      </c>
      <c r="AT143" s="141" t="s">
        <v>135</v>
      </c>
      <c r="AU143" s="141" t="s">
        <v>79</v>
      </c>
      <c r="AY143" s="16" t="s">
        <v>133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6" t="s">
        <v>77</v>
      </c>
      <c r="BK143" s="142">
        <f>ROUND(I143*H143,2)</f>
        <v>0</v>
      </c>
      <c r="BL143" s="16" t="s">
        <v>140</v>
      </c>
      <c r="BM143" s="141" t="s">
        <v>445</v>
      </c>
    </row>
    <row r="144" spans="2:65" s="1" customFormat="1" ht="16.5" customHeight="1">
      <c r="B144" s="31"/>
      <c r="C144" s="162" t="s">
        <v>215</v>
      </c>
      <c r="D144" s="162" t="s">
        <v>190</v>
      </c>
      <c r="E144" s="163" t="s">
        <v>207</v>
      </c>
      <c r="F144" s="164" t="s">
        <v>208</v>
      </c>
      <c r="G144" s="165" t="s">
        <v>186</v>
      </c>
      <c r="H144" s="166">
        <v>1</v>
      </c>
      <c r="I144" s="167"/>
      <c r="J144" s="168">
        <f>ROUND(I144*H144,2)</f>
        <v>0</v>
      </c>
      <c r="K144" s="164" t="s">
        <v>19</v>
      </c>
      <c r="L144" s="169"/>
      <c r="M144" s="170" t="s">
        <v>19</v>
      </c>
      <c r="N144" s="171" t="s">
        <v>41</v>
      </c>
      <c r="P144" s="139">
        <f>O144*H144</f>
        <v>0</v>
      </c>
      <c r="Q144" s="139">
        <v>0</v>
      </c>
      <c r="R144" s="139">
        <f>Q144*H144</f>
        <v>0</v>
      </c>
      <c r="S144" s="139">
        <v>0</v>
      </c>
      <c r="T144" s="140">
        <f>S144*H144</f>
        <v>0</v>
      </c>
      <c r="AR144" s="141" t="s">
        <v>182</v>
      </c>
      <c r="AT144" s="141" t="s">
        <v>190</v>
      </c>
      <c r="AU144" s="141" t="s">
        <v>79</v>
      </c>
      <c r="AY144" s="16" t="s">
        <v>133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6" t="s">
        <v>77</v>
      </c>
      <c r="BK144" s="142">
        <f>ROUND(I144*H144,2)</f>
        <v>0</v>
      </c>
      <c r="BL144" s="16" t="s">
        <v>140</v>
      </c>
      <c r="BM144" s="141" t="s">
        <v>446</v>
      </c>
    </row>
    <row r="145" spans="2:65" s="1" customFormat="1" ht="24.15" customHeight="1">
      <c r="B145" s="31"/>
      <c r="C145" s="130" t="s">
        <v>220</v>
      </c>
      <c r="D145" s="130" t="s">
        <v>135</v>
      </c>
      <c r="E145" s="131" t="s">
        <v>211</v>
      </c>
      <c r="F145" s="132" t="s">
        <v>212</v>
      </c>
      <c r="G145" s="133" t="s">
        <v>186</v>
      </c>
      <c r="H145" s="134">
        <v>2</v>
      </c>
      <c r="I145" s="135"/>
      <c r="J145" s="136">
        <f>ROUND(I145*H145,2)</f>
        <v>0</v>
      </c>
      <c r="K145" s="132" t="s">
        <v>139</v>
      </c>
      <c r="L145" s="31"/>
      <c r="M145" s="137" t="s">
        <v>19</v>
      </c>
      <c r="N145" s="138" t="s">
        <v>41</v>
      </c>
      <c r="P145" s="139">
        <f>O145*H145</f>
        <v>0</v>
      </c>
      <c r="Q145" s="139">
        <v>0.53325999999999996</v>
      </c>
      <c r="R145" s="139">
        <f>Q145*H145</f>
        <v>1.0665199999999999</v>
      </c>
      <c r="S145" s="139">
        <v>0.3</v>
      </c>
      <c r="T145" s="140">
        <f>S145*H145</f>
        <v>0.6</v>
      </c>
      <c r="AR145" s="141" t="s">
        <v>140</v>
      </c>
      <c r="AT145" s="141" t="s">
        <v>135</v>
      </c>
      <c r="AU145" s="141" t="s">
        <v>79</v>
      </c>
      <c r="AY145" s="16" t="s">
        <v>133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6" t="s">
        <v>77</v>
      </c>
      <c r="BK145" s="142">
        <f>ROUND(I145*H145,2)</f>
        <v>0</v>
      </c>
      <c r="BL145" s="16" t="s">
        <v>140</v>
      </c>
      <c r="BM145" s="141" t="s">
        <v>447</v>
      </c>
    </row>
    <row r="146" spans="2:65" s="1" customFormat="1" ht="10.199999999999999">
      <c r="B146" s="31"/>
      <c r="D146" s="143" t="s">
        <v>142</v>
      </c>
      <c r="F146" s="144" t="s">
        <v>214</v>
      </c>
      <c r="I146" s="145"/>
      <c r="L146" s="31"/>
      <c r="M146" s="146"/>
      <c r="T146" s="52"/>
      <c r="AT146" s="16" t="s">
        <v>142</v>
      </c>
      <c r="AU146" s="16" t="s">
        <v>79</v>
      </c>
    </row>
    <row r="147" spans="2:65" s="1" customFormat="1" ht="16.5" customHeight="1">
      <c r="B147" s="31"/>
      <c r="C147" s="162" t="s">
        <v>226</v>
      </c>
      <c r="D147" s="162" t="s">
        <v>190</v>
      </c>
      <c r="E147" s="163" t="s">
        <v>216</v>
      </c>
      <c r="F147" s="164" t="s">
        <v>217</v>
      </c>
      <c r="G147" s="165" t="s">
        <v>186</v>
      </c>
      <c r="H147" s="166">
        <v>2</v>
      </c>
      <c r="I147" s="167"/>
      <c r="J147" s="168">
        <f>ROUND(I147*H147,2)</f>
        <v>0</v>
      </c>
      <c r="K147" s="164" t="s">
        <v>139</v>
      </c>
      <c r="L147" s="169"/>
      <c r="M147" s="170" t="s">
        <v>19</v>
      </c>
      <c r="N147" s="171" t="s">
        <v>41</v>
      </c>
      <c r="P147" s="139">
        <f>O147*H147</f>
        <v>0</v>
      </c>
      <c r="Q147" s="139">
        <v>9.2999999999999999E-2</v>
      </c>
      <c r="R147" s="139">
        <f>Q147*H147</f>
        <v>0.186</v>
      </c>
      <c r="S147" s="139">
        <v>0</v>
      </c>
      <c r="T147" s="140">
        <f>S147*H147</f>
        <v>0</v>
      </c>
      <c r="AR147" s="141" t="s">
        <v>182</v>
      </c>
      <c r="AT147" s="141" t="s">
        <v>190</v>
      </c>
      <c r="AU147" s="141" t="s">
        <v>79</v>
      </c>
      <c r="AY147" s="16" t="s">
        <v>133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6" t="s">
        <v>77</v>
      </c>
      <c r="BK147" s="142">
        <f>ROUND(I147*H147,2)</f>
        <v>0</v>
      </c>
      <c r="BL147" s="16" t="s">
        <v>140</v>
      </c>
      <c r="BM147" s="141" t="s">
        <v>448</v>
      </c>
    </row>
    <row r="148" spans="2:65" s="11" customFormat="1" ht="22.8" customHeight="1">
      <c r="B148" s="118"/>
      <c r="D148" s="119" t="s">
        <v>69</v>
      </c>
      <c r="E148" s="128" t="s">
        <v>189</v>
      </c>
      <c r="F148" s="128" t="s">
        <v>219</v>
      </c>
      <c r="I148" s="121"/>
      <c r="J148" s="129">
        <f>BK148</f>
        <v>0</v>
      </c>
      <c r="L148" s="118"/>
      <c r="M148" s="123"/>
      <c r="P148" s="124">
        <f>SUM(P149:P197)</f>
        <v>0</v>
      </c>
      <c r="R148" s="124">
        <f>SUM(R149:R197)</f>
        <v>10.538111199999999</v>
      </c>
      <c r="T148" s="125">
        <f>SUM(T149:T197)</f>
        <v>5.0616000000000003</v>
      </c>
      <c r="AR148" s="119" t="s">
        <v>77</v>
      </c>
      <c r="AT148" s="126" t="s">
        <v>69</v>
      </c>
      <c r="AU148" s="126" t="s">
        <v>77</v>
      </c>
      <c r="AY148" s="119" t="s">
        <v>133</v>
      </c>
      <c r="BK148" s="127">
        <f>SUM(BK149:BK197)</f>
        <v>0</v>
      </c>
    </row>
    <row r="149" spans="2:65" s="1" customFormat="1" ht="16.5" customHeight="1">
      <c r="B149" s="31"/>
      <c r="C149" s="130" t="s">
        <v>231</v>
      </c>
      <c r="D149" s="130" t="s">
        <v>135</v>
      </c>
      <c r="E149" s="131" t="s">
        <v>221</v>
      </c>
      <c r="F149" s="132" t="s">
        <v>222</v>
      </c>
      <c r="G149" s="133" t="s">
        <v>223</v>
      </c>
      <c r="H149" s="134">
        <v>32</v>
      </c>
      <c r="I149" s="135"/>
      <c r="J149" s="136">
        <f>ROUND(I149*H149,2)</f>
        <v>0</v>
      </c>
      <c r="K149" s="132" t="s">
        <v>139</v>
      </c>
      <c r="L149" s="31"/>
      <c r="M149" s="137" t="s">
        <v>19</v>
      </c>
      <c r="N149" s="138" t="s">
        <v>41</v>
      </c>
      <c r="P149" s="139">
        <f>O149*H149</f>
        <v>0</v>
      </c>
      <c r="Q149" s="139">
        <v>3.5999999999999999E-3</v>
      </c>
      <c r="R149" s="139">
        <f>Q149*H149</f>
        <v>0.1152</v>
      </c>
      <c r="S149" s="139">
        <v>0</v>
      </c>
      <c r="T149" s="140">
        <f>S149*H149</f>
        <v>0</v>
      </c>
      <c r="AR149" s="141" t="s">
        <v>140</v>
      </c>
      <c r="AT149" s="141" t="s">
        <v>135</v>
      </c>
      <c r="AU149" s="141" t="s">
        <v>79</v>
      </c>
      <c r="AY149" s="16" t="s">
        <v>133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6" t="s">
        <v>77</v>
      </c>
      <c r="BK149" s="142">
        <f>ROUND(I149*H149,2)</f>
        <v>0</v>
      </c>
      <c r="BL149" s="16" t="s">
        <v>140</v>
      </c>
      <c r="BM149" s="141" t="s">
        <v>449</v>
      </c>
    </row>
    <row r="150" spans="2:65" s="1" customFormat="1" ht="10.199999999999999">
      <c r="B150" s="31"/>
      <c r="D150" s="143" t="s">
        <v>142</v>
      </c>
      <c r="F150" s="144" t="s">
        <v>225</v>
      </c>
      <c r="I150" s="145"/>
      <c r="L150" s="31"/>
      <c r="M150" s="146"/>
      <c r="T150" s="52"/>
      <c r="AT150" s="16" t="s">
        <v>142</v>
      </c>
      <c r="AU150" s="16" t="s">
        <v>79</v>
      </c>
    </row>
    <row r="151" spans="2:65" s="12" customFormat="1" ht="10.199999999999999">
      <c r="B151" s="147"/>
      <c r="D151" s="148" t="s">
        <v>144</v>
      </c>
      <c r="E151" s="149" t="s">
        <v>19</v>
      </c>
      <c r="F151" s="150" t="s">
        <v>450</v>
      </c>
      <c r="H151" s="151">
        <v>32</v>
      </c>
      <c r="I151" s="152"/>
      <c r="L151" s="147"/>
      <c r="M151" s="153"/>
      <c r="T151" s="154"/>
      <c r="AT151" s="149" t="s">
        <v>144</v>
      </c>
      <c r="AU151" s="149" t="s">
        <v>79</v>
      </c>
      <c r="AV151" s="12" t="s">
        <v>79</v>
      </c>
      <c r="AW151" s="12" t="s">
        <v>32</v>
      </c>
      <c r="AX151" s="12" t="s">
        <v>70</v>
      </c>
      <c r="AY151" s="149" t="s">
        <v>133</v>
      </c>
    </row>
    <row r="152" spans="2:65" s="13" customFormat="1" ht="10.199999999999999">
      <c r="B152" s="155"/>
      <c r="D152" s="148" t="s">
        <v>144</v>
      </c>
      <c r="E152" s="156" t="s">
        <v>19</v>
      </c>
      <c r="F152" s="157" t="s">
        <v>146</v>
      </c>
      <c r="H152" s="158">
        <v>32</v>
      </c>
      <c r="I152" s="159"/>
      <c r="L152" s="155"/>
      <c r="M152" s="160"/>
      <c r="T152" s="161"/>
      <c r="AT152" s="156" t="s">
        <v>144</v>
      </c>
      <c r="AU152" s="156" t="s">
        <v>79</v>
      </c>
      <c r="AV152" s="13" t="s">
        <v>140</v>
      </c>
      <c r="AW152" s="13" t="s">
        <v>32</v>
      </c>
      <c r="AX152" s="13" t="s">
        <v>77</v>
      </c>
      <c r="AY152" s="156" t="s">
        <v>133</v>
      </c>
    </row>
    <row r="153" spans="2:65" s="1" customFormat="1" ht="16.5" customHeight="1">
      <c r="B153" s="31"/>
      <c r="C153" s="130" t="s">
        <v>236</v>
      </c>
      <c r="D153" s="130" t="s">
        <v>135</v>
      </c>
      <c r="E153" s="131" t="s">
        <v>451</v>
      </c>
      <c r="F153" s="132" t="s">
        <v>452</v>
      </c>
      <c r="G153" s="133" t="s">
        <v>186</v>
      </c>
      <c r="H153" s="134">
        <v>1</v>
      </c>
      <c r="I153" s="135"/>
      <c r="J153" s="136">
        <f>ROUND(I153*H153,2)</f>
        <v>0</v>
      </c>
      <c r="K153" s="132" t="s">
        <v>139</v>
      </c>
      <c r="L153" s="31"/>
      <c r="M153" s="137" t="s">
        <v>19</v>
      </c>
      <c r="N153" s="138" t="s">
        <v>41</v>
      </c>
      <c r="P153" s="139">
        <f>O153*H153</f>
        <v>0</v>
      </c>
      <c r="Q153" s="139">
        <v>6.9999999999999999E-4</v>
      </c>
      <c r="R153" s="139">
        <f>Q153*H153</f>
        <v>6.9999999999999999E-4</v>
      </c>
      <c r="S153" s="139">
        <v>0</v>
      </c>
      <c r="T153" s="140">
        <f>S153*H153</f>
        <v>0</v>
      </c>
      <c r="AR153" s="141" t="s">
        <v>140</v>
      </c>
      <c r="AT153" s="141" t="s">
        <v>135</v>
      </c>
      <c r="AU153" s="141" t="s">
        <v>79</v>
      </c>
      <c r="AY153" s="16" t="s">
        <v>133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6" t="s">
        <v>77</v>
      </c>
      <c r="BK153" s="142">
        <f>ROUND(I153*H153,2)</f>
        <v>0</v>
      </c>
      <c r="BL153" s="16" t="s">
        <v>140</v>
      </c>
      <c r="BM153" s="141" t="s">
        <v>453</v>
      </c>
    </row>
    <row r="154" spans="2:65" s="1" customFormat="1" ht="10.199999999999999">
      <c r="B154" s="31"/>
      <c r="D154" s="143" t="s">
        <v>142</v>
      </c>
      <c r="F154" s="144" t="s">
        <v>454</v>
      </c>
      <c r="I154" s="145"/>
      <c r="L154" s="31"/>
      <c r="M154" s="146"/>
      <c r="T154" s="52"/>
      <c r="AT154" s="16" t="s">
        <v>142</v>
      </c>
      <c r="AU154" s="16" t="s">
        <v>79</v>
      </c>
    </row>
    <row r="155" spans="2:65" s="12" customFormat="1" ht="10.199999999999999">
      <c r="B155" s="147"/>
      <c r="D155" s="148" t="s">
        <v>144</v>
      </c>
      <c r="E155" s="149" t="s">
        <v>19</v>
      </c>
      <c r="F155" s="150" t="s">
        <v>455</v>
      </c>
      <c r="H155" s="151">
        <v>1</v>
      </c>
      <c r="I155" s="152"/>
      <c r="L155" s="147"/>
      <c r="M155" s="153"/>
      <c r="T155" s="154"/>
      <c r="AT155" s="149" t="s">
        <v>144</v>
      </c>
      <c r="AU155" s="149" t="s">
        <v>79</v>
      </c>
      <c r="AV155" s="12" t="s">
        <v>79</v>
      </c>
      <c r="AW155" s="12" t="s">
        <v>32</v>
      </c>
      <c r="AX155" s="12" t="s">
        <v>70</v>
      </c>
      <c r="AY155" s="149" t="s">
        <v>133</v>
      </c>
    </row>
    <row r="156" spans="2:65" s="13" customFormat="1" ht="10.199999999999999">
      <c r="B156" s="155"/>
      <c r="D156" s="148" t="s">
        <v>144</v>
      </c>
      <c r="E156" s="156" t="s">
        <v>19</v>
      </c>
      <c r="F156" s="157" t="s">
        <v>146</v>
      </c>
      <c r="H156" s="158">
        <v>1</v>
      </c>
      <c r="I156" s="159"/>
      <c r="L156" s="155"/>
      <c r="M156" s="160"/>
      <c r="T156" s="161"/>
      <c r="AT156" s="156" t="s">
        <v>144</v>
      </c>
      <c r="AU156" s="156" t="s">
        <v>79</v>
      </c>
      <c r="AV156" s="13" t="s">
        <v>140</v>
      </c>
      <c r="AW156" s="13" t="s">
        <v>32</v>
      </c>
      <c r="AX156" s="13" t="s">
        <v>77</v>
      </c>
      <c r="AY156" s="156" t="s">
        <v>133</v>
      </c>
    </row>
    <row r="157" spans="2:65" s="1" customFormat="1" ht="16.5" customHeight="1">
      <c r="B157" s="31"/>
      <c r="C157" s="162" t="s">
        <v>241</v>
      </c>
      <c r="D157" s="162" t="s">
        <v>190</v>
      </c>
      <c r="E157" s="163" t="s">
        <v>456</v>
      </c>
      <c r="F157" s="164" t="s">
        <v>457</v>
      </c>
      <c r="G157" s="165" t="s">
        <v>186</v>
      </c>
      <c r="H157" s="166">
        <v>1</v>
      </c>
      <c r="I157" s="167"/>
      <c r="J157" s="168">
        <f>ROUND(I157*H157,2)</f>
        <v>0</v>
      </c>
      <c r="K157" s="164" t="s">
        <v>139</v>
      </c>
      <c r="L157" s="169"/>
      <c r="M157" s="170" t="s">
        <v>19</v>
      </c>
      <c r="N157" s="171" t="s">
        <v>41</v>
      </c>
      <c r="P157" s="139">
        <f>O157*H157</f>
        <v>0</v>
      </c>
      <c r="Q157" s="139">
        <v>4.0000000000000001E-3</v>
      </c>
      <c r="R157" s="139">
        <f>Q157*H157</f>
        <v>4.0000000000000001E-3</v>
      </c>
      <c r="S157" s="139">
        <v>0</v>
      </c>
      <c r="T157" s="140">
        <f>S157*H157</f>
        <v>0</v>
      </c>
      <c r="AR157" s="141" t="s">
        <v>182</v>
      </c>
      <c r="AT157" s="141" t="s">
        <v>190</v>
      </c>
      <c r="AU157" s="141" t="s">
        <v>79</v>
      </c>
      <c r="AY157" s="16" t="s">
        <v>133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6" t="s">
        <v>77</v>
      </c>
      <c r="BK157" s="142">
        <f>ROUND(I157*H157,2)</f>
        <v>0</v>
      </c>
      <c r="BL157" s="16" t="s">
        <v>140</v>
      </c>
      <c r="BM157" s="141" t="s">
        <v>458</v>
      </c>
    </row>
    <row r="158" spans="2:65" s="1" customFormat="1" ht="16.5" customHeight="1">
      <c r="B158" s="31"/>
      <c r="C158" s="130" t="s">
        <v>7</v>
      </c>
      <c r="D158" s="130" t="s">
        <v>135</v>
      </c>
      <c r="E158" s="131" t="s">
        <v>459</v>
      </c>
      <c r="F158" s="132" t="s">
        <v>460</v>
      </c>
      <c r="G158" s="133" t="s">
        <v>186</v>
      </c>
      <c r="H158" s="134">
        <v>1</v>
      </c>
      <c r="I158" s="135"/>
      <c r="J158" s="136">
        <f>ROUND(I158*H158,2)</f>
        <v>0</v>
      </c>
      <c r="K158" s="132" t="s">
        <v>139</v>
      </c>
      <c r="L158" s="31"/>
      <c r="M158" s="137" t="s">
        <v>19</v>
      </c>
      <c r="N158" s="138" t="s">
        <v>41</v>
      </c>
      <c r="P158" s="139">
        <f>O158*H158</f>
        <v>0</v>
      </c>
      <c r="Q158" s="139">
        <v>0.10940999999999999</v>
      </c>
      <c r="R158" s="139">
        <f>Q158*H158</f>
        <v>0.10940999999999999</v>
      </c>
      <c r="S158" s="139">
        <v>0</v>
      </c>
      <c r="T158" s="140">
        <f>S158*H158</f>
        <v>0</v>
      </c>
      <c r="AR158" s="141" t="s">
        <v>140</v>
      </c>
      <c r="AT158" s="141" t="s">
        <v>135</v>
      </c>
      <c r="AU158" s="141" t="s">
        <v>79</v>
      </c>
      <c r="AY158" s="16" t="s">
        <v>133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6" t="s">
        <v>77</v>
      </c>
      <c r="BK158" s="142">
        <f>ROUND(I158*H158,2)</f>
        <v>0</v>
      </c>
      <c r="BL158" s="16" t="s">
        <v>140</v>
      </c>
      <c r="BM158" s="141" t="s">
        <v>461</v>
      </c>
    </row>
    <row r="159" spans="2:65" s="1" customFormat="1" ht="10.199999999999999">
      <c r="B159" s="31"/>
      <c r="D159" s="143" t="s">
        <v>142</v>
      </c>
      <c r="F159" s="144" t="s">
        <v>462</v>
      </c>
      <c r="I159" s="145"/>
      <c r="L159" s="31"/>
      <c r="M159" s="146"/>
      <c r="T159" s="52"/>
      <c r="AT159" s="16" t="s">
        <v>142</v>
      </c>
      <c r="AU159" s="16" t="s">
        <v>79</v>
      </c>
    </row>
    <row r="160" spans="2:65" s="1" customFormat="1" ht="16.5" customHeight="1">
      <c r="B160" s="31"/>
      <c r="C160" s="162" t="s">
        <v>256</v>
      </c>
      <c r="D160" s="162" t="s">
        <v>190</v>
      </c>
      <c r="E160" s="163" t="s">
        <v>463</v>
      </c>
      <c r="F160" s="164" t="s">
        <v>464</v>
      </c>
      <c r="G160" s="165" t="s">
        <v>186</v>
      </c>
      <c r="H160" s="166">
        <v>1</v>
      </c>
      <c r="I160" s="167"/>
      <c r="J160" s="168">
        <f>ROUND(I160*H160,2)</f>
        <v>0</v>
      </c>
      <c r="K160" s="164" t="s">
        <v>139</v>
      </c>
      <c r="L160" s="169"/>
      <c r="M160" s="170" t="s">
        <v>19</v>
      </c>
      <c r="N160" s="171" t="s">
        <v>41</v>
      </c>
      <c r="P160" s="139">
        <f>O160*H160</f>
        <v>0</v>
      </c>
      <c r="Q160" s="139">
        <v>6.4999999999999997E-3</v>
      </c>
      <c r="R160" s="139">
        <f>Q160*H160</f>
        <v>6.4999999999999997E-3</v>
      </c>
      <c r="S160" s="139">
        <v>0</v>
      </c>
      <c r="T160" s="140">
        <f>S160*H160</f>
        <v>0</v>
      </c>
      <c r="AR160" s="141" t="s">
        <v>182</v>
      </c>
      <c r="AT160" s="141" t="s">
        <v>190</v>
      </c>
      <c r="AU160" s="141" t="s">
        <v>79</v>
      </c>
      <c r="AY160" s="16" t="s">
        <v>133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6" t="s">
        <v>77</v>
      </c>
      <c r="BK160" s="142">
        <f>ROUND(I160*H160,2)</f>
        <v>0</v>
      </c>
      <c r="BL160" s="16" t="s">
        <v>140</v>
      </c>
      <c r="BM160" s="141" t="s">
        <v>465</v>
      </c>
    </row>
    <row r="161" spans="2:65" s="1" customFormat="1" ht="16.5" customHeight="1">
      <c r="B161" s="31"/>
      <c r="C161" s="162" t="s">
        <v>262</v>
      </c>
      <c r="D161" s="162" t="s">
        <v>190</v>
      </c>
      <c r="E161" s="163" t="s">
        <v>466</v>
      </c>
      <c r="F161" s="164" t="s">
        <v>467</v>
      </c>
      <c r="G161" s="165" t="s">
        <v>186</v>
      </c>
      <c r="H161" s="166">
        <v>1</v>
      </c>
      <c r="I161" s="167"/>
      <c r="J161" s="168">
        <f>ROUND(I161*H161,2)</f>
        <v>0</v>
      </c>
      <c r="K161" s="164" t="s">
        <v>139</v>
      </c>
      <c r="L161" s="169"/>
      <c r="M161" s="170" t="s">
        <v>19</v>
      </c>
      <c r="N161" s="171" t="s">
        <v>41</v>
      </c>
      <c r="P161" s="139">
        <f>O161*H161</f>
        <v>0</v>
      </c>
      <c r="Q161" s="139">
        <v>4.0000000000000002E-4</v>
      </c>
      <c r="R161" s="139">
        <f>Q161*H161</f>
        <v>4.0000000000000002E-4</v>
      </c>
      <c r="S161" s="139">
        <v>0</v>
      </c>
      <c r="T161" s="140">
        <f>S161*H161</f>
        <v>0</v>
      </c>
      <c r="AR161" s="141" t="s">
        <v>182</v>
      </c>
      <c r="AT161" s="141" t="s">
        <v>190</v>
      </c>
      <c r="AU161" s="141" t="s">
        <v>79</v>
      </c>
      <c r="AY161" s="16" t="s">
        <v>133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6" t="s">
        <v>77</v>
      </c>
      <c r="BK161" s="142">
        <f>ROUND(I161*H161,2)</f>
        <v>0</v>
      </c>
      <c r="BL161" s="16" t="s">
        <v>140</v>
      </c>
      <c r="BM161" s="141" t="s">
        <v>468</v>
      </c>
    </row>
    <row r="162" spans="2:65" s="1" customFormat="1" ht="16.5" customHeight="1">
      <c r="B162" s="31"/>
      <c r="C162" s="162" t="s">
        <v>268</v>
      </c>
      <c r="D162" s="162" t="s">
        <v>190</v>
      </c>
      <c r="E162" s="163" t="s">
        <v>469</v>
      </c>
      <c r="F162" s="164" t="s">
        <v>470</v>
      </c>
      <c r="G162" s="165" t="s">
        <v>186</v>
      </c>
      <c r="H162" s="166">
        <v>1</v>
      </c>
      <c r="I162" s="167"/>
      <c r="J162" s="168">
        <f>ROUND(I162*H162,2)</f>
        <v>0</v>
      </c>
      <c r="K162" s="164" t="s">
        <v>139</v>
      </c>
      <c r="L162" s="169"/>
      <c r="M162" s="170" t="s">
        <v>19</v>
      </c>
      <c r="N162" s="171" t="s">
        <v>41</v>
      </c>
      <c r="P162" s="139">
        <f>O162*H162</f>
        <v>0</v>
      </c>
      <c r="Q162" s="139">
        <v>1.4999999999999999E-4</v>
      </c>
      <c r="R162" s="139">
        <f>Q162*H162</f>
        <v>1.4999999999999999E-4</v>
      </c>
      <c r="S162" s="139">
        <v>0</v>
      </c>
      <c r="T162" s="140">
        <f>S162*H162</f>
        <v>0</v>
      </c>
      <c r="AR162" s="141" t="s">
        <v>182</v>
      </c>
      <c r="AT162" s="141" t="s">
        <v>190</v>
      </c>
      <c r="AU162" s="141" t="s">
        <v>79</v>
      </c>
      <c r="AY162" s="16" t="s">
        <v>133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6" t="s">
        <v>77</v>
      </c>
      <c r="BK162" s="142">
        <f>ROUND(I162*H162,2)</f>
        <v>0</v>
      </c>
      <c r="BL162" s="16" t="s">
        <v>140</v>
      </c>
      <c r="BM162" s="141" t="s">
        <v>471</v>
      </c>
    </row>
    <row r="163" spans="2:65" s="1" customFormat="1" ht="16.5" customHeight="1">
      <c r="B163" s="31"/>
      <c r="C163" s="130" t="s">
        <v>274</v>
      </c>
      <c r="D163" s="130" t="s">
        <v>135</v>
      </c>
      <c r="E163" s="131" t="s">
        <v>334</v>
      </c>
      <c r="F163" s="132" t="s">
        <v>335</v>
      </c>
      <c r="G163" s="133" t="s">
        <v>223</v>
      </c>
      <c r="H163" s="134">
        <v>3</v>
      </c>
      <c r="I163" s="135"/>
      <c r="J163" s="136">
        <f>ROUND(I163*H163,2)</f>
        <v>0</v>
      </c>
      <c r="K163" s="132" t="s">
        <v>139</v>
      </c>
      <c r="L163" s="31"/>
      <c r="M163" s="137" t="s">
        <v>19</v>
      </c>
      <c r="N163" s="138" t="s">
        <v>41</v>
      </c>
      <c r="P163" s="139">
        <f>O163*H163</f>
        <v>0</v>
      </c>
      <c r="Q163" s="139">
        <v>2.0000000000000001E-4</v>
      </c>
      <c r="R163" s="139">
        <f>Q163*H163</f>
        <v>6.0000000000000006E-4</v>
      </c>
      <c r="S163" s="139">
        <v>0</v>
      </c>
      <c r="T163" s="140">
        <f>S163*H163</f>
        <v>0</v>
      </c>
      <c r="AR163" s="141" t="s">
        <v>140</v>
      </c>
      <c r="AT163" s="141" t="s">
        <v>135</v>
      </c>
      <c r="AU163" s="141" t="s">
        <v>79</v>
      </c>
      <c r="AY163" s="16" t="s">
        <v>133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6" t="s">
        <v>77</v>
      </c>
      <c r="BK163" s="142">
        <f>ROUND(I163*H163,2)</f>
        <v>0</v>
      </c>
      <c r="BL163" s="16" t="s">
        <v>140</v>
      </c>
      <c r="BM163" s="141" t="s">
        <v>472</v>
      </c>
    </row>
    <row r="164" spans="2:65" s="1" customFormat="1" ht="10.199999999999999">
      <c r="B164" s="31"/>
      <c r="D164" s="143" t="s">
        <v>142</v>
      </c>
      <c r="F164" s="144" t="s">
        <v>337</v>
      </c>
      <c r="I164" s="145"/>
      <c r="L164" s="31"/>
      <c r="M164" s="146"/>
      <c r="T164" s="52"/>
      <c r="AT164" s="16" t="s">
        <v>142</v>
      </c>
      <c r="AU164" s="16" t="s">
        <v>79</v>
      </c>
    </row>
    <row r="165" spans="2:65" s="1" customFormat="1" ht="16.5" customHeight="1">
      <c r="B165" s="31"/>
      <c r="C165" s="130" t="s">
        <v>280</v>
      </c>
      <c r="D165" s="130" t="s">
        <v>135</v>
      </c>
      <c r="E165" s="131" t="s">
        <v>473</v>
      </c>
      <c r="F165" s="132" t="s">
        <v>474</v>
      </c>
      <c r="G165" s="133" t="s">
        <v>138</v>
      </c>
      <c r="H165" s="134">
        <v>17</v>
      </c>
      <c r="I165" s="135"/>
      <c r="J165" s="136">
        <f>ROUND(I165*H165,2)</f>
        <v>0</v>
      </c>
      <c r="K165" s="132" t="s">
        <v>139</v>
      </c>
      <c r="L165" s="31"/>
      <c r="M165" s="137" t="s">
        <v>19</v>
      </c>
      <c r="N165" s="138" t="s">
        <v>41</v>
      </c>
      <c r="P165" s="139">
        <f>O165*H165</f>
        <v>0</v>
      </c>
      <c r="Q165" s="139">
        <v>1.1999999999999999E-3</v>
      </c>
      <c r="R165" s="139">
        <f>Q165*H165</f>
        <v>2.0399999999999998E-2</v>
      </c>
      <c r="S165" s="139">
        <v>0</v>
      </c>
      <c r="T165" s="140">
        <f>S165*H165</f>
        <v>0</v>
      </c>
      <c r="AR165" s="141" t="s">
        <v>140</v>
      </c>
      <c r="AT165" s="141" t="s">
        <v>135</v>
      </c>
      <c r="AU165" s="141" t="s">
        <v>79</v>
      </c>
      <c r="AY165" s="16" t="s">
        <v>133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6" t="s">
        <v>77</v>
      </c>
      <c r="BK165" s="142">
        <f>ROUND(I165*H165,2)</f>
        <v>0</v>
      </c>
      <c r="BL165" s="16" t="s">
        <v>140</v>
      </c>
      <c r="BM165" s="141" t="s">
        <v>475</v>
      </c>
    </row>
    <row r="166" spans="2:65" s="1" customFormat="1" ht="10.199999999999999">
      <c r="B166" s="31"/>
      <c r="D166" s="143" t="s">
        <v>142</v>
      </c>
      <c r="F166" s="144" t="s">
        <v>476</v>
      </c>
      <c r="I166" s="145"/>
      <c r="L166" s="31"/>
      <c r="M166" s="146"/>
      <c r="T166" s="52"/>
      <c r="AT166" s="16" t="s">
        <v>142</v>
      </c>
      <c r="AU166" s="16" t="s">
        <v>79</v>
      </c>
    </row>
    <row r="167" spans="2:65" s="12" customFormat="1" ht="10.199999999999999">
      <c r="B167" s="147"/>
      <c r="D167" s="148" t="s">
        <v>144</v>
      </c>
      <c r="E167" s="149" t="s">
        <v>19</v>
      </c>
      <c r="F167" s="150" t="s">
        <v>477</v>
      </c>
      <c r="H167" s="151">
        <v>15</v>
      </c>
      <c r="I167" s="152"/>
      <c r="L167" s="147"/>
      <c r="M167" s="153"/>
      <c r="T167" s="154"/>
      <c r="AT167" s="149" t="s">
        <v>144</v>
      </c>
      <c r="AU167" s="149" t="s">
        <v>79</v>
      </c>
      <c r="AV167" s="12" t="s">
        <v>79</v>
      </c>
      <c r="AW167" s="12" t="s">
        <v>32</v>
      </c>
      <c r="AX167" s="12" t="s">
        <v>70</v>
      </c>
      <c r="AY167" s="149" t="s">
        <v>133</v>
      </c>
    </row>
    <row r="168" spans="2:65" s="12" customFormat="1" ht="10.199999999999999">
      <c r="B168" s="147"/>
      <c r="D168" s="148" t="s">
        <v>144</v>
      </c>
      <c r="E168" s="149" t="s">
        <v>19</v>
      </c>
      <c r="F168" s="150" t="s">
        <v>478</v>
      </c>
      <c r="H168" s="151">
        <v>2</v>
      </c>
      <c r="I168" s="152"/>
      <c r="L168" s="147"/>
      <c r="M168" s="153"/>
      <c r="T168" s="154"/>
      <c r="AT168" s="149" t="s">
        <v>144</v>
      </c>
      <c r="AU168" s="149" t="s">
        <v>79</v>
      </c>
      <c r="AV168" s="12" t="s">
        <v>79</v>
      </c>
      <c r="AW168" s="12" t="s">
        <v>32</v>
      </c>
      <c r="AX168" s="12" t="s">
        <v>70</v>
      </c>
      <c r="AY168" s="149" t="s">
        <v>133</v>
      </c>
    </row>
    <row r="169" spans="2:65" s="13" customFormat="1" ht="10.199999999999999">
      <c r="B169" s="155"/>
      <c r="D169" s="148" t="s">
        <v>144</v>
      </c>
      <c r="E169" s="156" t="s">
        <v>19</v>
      </c>
      <c r="F169" s="157" t="s">
        <v>146</v>
      </c>
      <c r="H169" s="158">
        <v>17</v>
      </c>
      <c r="I169" s="159"/>
      <c r="L169" s="155"/>
      <c r="M169" s="160"/>
      <c r="T169" s="161"/>
      <c r="AT169" s="156" t="s">
        <v>144</v>
      </c>
      <c r="AU169" s="156" t="s">
        <v>79</v>
      </c>
      <c r="AV169" s="13" t="s">
        <v>140</v>
      </c>
      <c r="AW169" s="13" t="s">
        <v>32</v>
      </c>
      <c r="AX169" s="13" t="s">
        <v>77</v>
      </c>
      <c r="AY169" s="156" t="s">
        <v>133</v>
      </c>
    </row>
    <row r="170" spans="2:65" s="1" customFormat="1" ht="21.75" customHeight="1">
      <c r="B170" s="31"/>
      <c r="C170" s="130" t="s">
        <v>288</v>
      </c>
      <c r="D170" s="130" t="s">
        <v>135</v>
      </c>
      <c r="E170" s="131" t="s">
        <v>339</v>
      </c>
      <c r="F170" s="132" t="s">
        <v>340</v>
      </c>
      <c r="G170" s="133" t="s">
        <v>223</v>
      </c>
      <c r="H170" s="134">
        <v>3</v>
      </c>
      <c r="I170" s="135"/>
      <c r="J170" s="136">
        <f>ROUND(I170*H170,2)</f>
        <v>0</v>
      </c>
      <c r="K170" s="132" t="s">
        <v>139</v>
      </c>
      <c r="L170" s="31"/>
      <c r="M170" s="137" t="s">
        <v>19</v>
      </c>
      <c r="N170" s="138" t="s">
        <v>41</v>
      </c>
      <c r="P170" s="139">
        <f>O170*H170</f>
        <v>0</v>
      </c>
      <c r="Q170" s="139">
        <v>6.4999999999999997E-4</v>
      </c>
      <c r="R170" s="139">
        <f>Q170*H170</f>
        <v>1.9499999999999999E-3</v>
      </c>
      <c r="S170" s="139">
        <v>0</v>
      </c>
      <c r="T170" s="140">
        <f>S170*H170</f>
        <v>0</v>
      </c>
      <c r="AR170" s="141" t="s">
        <v>140</v>
      </c>
      <c r="AT170" s="141" t="s">
        <v>135</v>
      </c>
      <c r="AU170" s="141" t="s">
        <v>79</v>
      </c>
      <c r="AY170" s="16" t="s">
        <v>133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6" t="s">
        <v>77</v>
      </c>
      <c r="BK170" s="142">
        <f>ROUND(I170*H170,2)</f>
        <v>0</v>
      </c>
      <c r="BL170" s="16" t="s">
        <v>140</v>
      </c>
      <c r="BM170" s="141" t="s">
        <v>479</v>
      </c>
    </row>
    <row r="171" spans="2:65" s="1" customFormat="1" ht="10.199999999999999">
      <c r="B171" s="31"/>
      <c r="D171" s="143" t="s">
        <v>142</v>
      </c>
      <c r="F171" s="144" t="s">
        <v>342</v>
      </c>
      <c r="I171" s="145"/>
      <c r="L171" s="31"/>
      <c r="M171" s="146"/>
      <c r="T171" s="52"/>
      <c r="AT171" s="16" t="s">
        <v>142</v>
      </c>
      <c r="AU171" s="16" t="s">
        <v>79</v>
      </c>
    </row>
    <row r="172" spans="2:65" s="1" customFormat="1" ht="21.75" customHeight="1">
      <c r="B172" s="31"/>
      <c r="C172" s="130" t="s">
        <v>295</v>
      </c>
      <c r="D172" s="130" t="s">
        <v>135</v>
      </c>
      <c r="E172" s="131" t="s">
        <v>480</v>
      </c>
      <c r="F172" s="132" t="s">
        <v>481</v>
      </c>
      <c r="G172" s="133" t="s">
        <v>138</v>
      </c>
      <c r="H172" s="134">
        <v>17</v>
      </c>
      <c r="I172" s="135"/>
      <c r="J172" s="136">
        <f>ROUND(I172*H172,2)</f>
        <v>0</v>
      </c>
      <c r="K172" s="132" t="s">
        <v>139</v>
      </c>
      <c r="L172" s="31"/>
      <c r="M172" s="137" t="s">
        <v>19</v>
      </c>
      <c r="N172" s="138" t="s">
        <v>41</v>
      </c>
      <c r="P172" s="139">
        <f>O172*H172</f>
        <v>0</v>
      </c>
      <c r="Q172" s="139">
        <v>2.5999999999999999E-3</v>
      </c>
      <c r="R172" s="139">
        <f>Q172*H172</f>
        <v>4.4199999999999996E-2</v>
      </c>
      <c r="S172" s="139">
        <v>0</v>
      </c>
      <c r="T172" s="140">
        <f>S172*H172</f>
        <v>0</v>
      </c>
      <c r="AR172" s="141" t="s">
        <v>140</v>
      </c>
      <c r="AT172" s="141" t="s">
        <v>135</v>
      </c>
      <c r="AU172" s="141" t="s">
        <v>79</v>
      </c>
      <c r="AY172" s="16" t="s">
        <v>133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6" t="s">
        <v>77</v>
      </c>
      <c r="BK172" s="142">
        <f>ROUND(I172*H172,2)</f>
        <v>0</v>
      </c>
      <c r="BL172" s="16" t="s">
        <v>140</v>
      </c>
      <c r="BM172" s="141" t="s">
        <v>482</v>
      </c>
    </row>
    <row r="173" spans="2:65" s="1" customFormat="1" ht="10.199999999999999">
      <c r="B173" s="31"/>
      <c r="D173" s="143" t="s">
        <v>142</v>
      </c>
      <c r="F173" s="144" t="s">
        <v>483</v>
      </c>
      <c r="I173" s="145"/>
      <c r="L173" s="31"/>
      <c r="M173" s="146"/>
      <c r="T173" s="52"/>
      <c r="AT173" s="16" t="s">
        <v>142</v>
      </c>
      <c r="AU173" s="16" t="s">
        <v>79</v>
      </c>
    </row>
    <row r="174" spans="2:65" s="1" customFormat="1" ht="16.5" customHeight="1">
      <c r="B174" s="31"/>
      <c r="C174" s="130" t="s">
        <v>299</v>
      </c>
      <c r="D174" s="130" t="s">
        <v>135</v>
      </c>
      <c r="E174" s="131" t="s">
        <v>484</v>
      </c>
      <c r="F174" s="132" t="s">
        <v>485</v>
      </c>
      <c r="G174" s="133" t="s">
        <v>186</v>
      </c>
      <c r="H174" s="134">
        <v>4</v>
      </c>
      <c r="I174" s="135"/>
      <c r="J174" s="136">
        <f>ROUND(I174*H174,2)</f>
        <v>0</v>
      </c>
      <c r="K174" s="132" t="s">
        <v>139</v>
      </c>
      <c r="L174" s="31"/>
      <c r="M174" s="137" t="s">
        <v>19</v>
      </c>
      <c r="N174" s="138" t="s">
        <v>41</v>
      </c>
      <c r="P174" s="139">
        <f>O174*H174</f>
        <v>0</v>
      </c>
      <c r="Q174" s="139">
        <v>4.13E-3</v>
      </c>
      <c r="R174" s="139">
        <f>Q174*H174</f>
        <v>1.652E-2</v>
      </c>
      <c r="S174" s="139">
        <v>0</v>
      </c>
      <c r="T174" s="140">
        <f>S174*H174</f>
        <v>0</v>
      </c>
      <c r="AR174" s="141" t="s">
        <v>140</v>
      </c>
      <c r="AT174" s="141" t="s">
        <v>135</v>
      </c>
      <c r="AU174" s="141" t="s">
        <v>79</v>
      </c>
      <c r="AY174" s="16" t="s">
        <v>133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6" t="s">
        <v>77</v>
      </c>
      <c r="BK174" s="142">
        <f>ROUND(I174*H174,2)</f>
        <v>0</v>
      </c>
      <c r="BL174" s="16" t="s">
        <v>140</v>
      </c>
      <c r="BM174" s="141" t="s">
        <v>486</v>
      </c>
    </row>
    <row r="175" spans="2:65" s="1" customFormat="1" ht="10.199999999999999">
      <c r="B175" s="31"/>
      <c r="D175" s="143" t="s">
        <v>142</v>
      </c>
      <c r="F175" s="144" t="s">
        <v>487</v>
      </c>
      <c r="I175" s="145"/>
      <c r="L175" s="31"/>
      <c r="M175" s="146"/>
      <c r="T175" s="52"/>
      <c r="AT175" s="16" t="s">
        <v>142</v>
      </c>
      <c r="AU175" s="16" t="s">
        <v>79</v>
      </c>
    </row>
    <row r="176" spans="2:65" s="12" customFormat="1" ht="10.199999999999999">
      <c r="B176" s="147"/>
      <c r="D176" s="148" t="s">
        <v>144</v>
      </c>
      <c r="E176" s="149" t="s">
        <v>19</v>
      </c>
      <c r="F176" s="150" t="s">
        <v>488</v>
      </c>
      <c r="H176" s="151">
        <v>4</v>
      </c>
      <c r="I176" s="152"/>
      <c r="L176" s="147"/>
      <c r="M176" s="153"/>
      <c r="T176" s="154"/>
      <c r="AT176" s="149" t="s">
        <v>144</v>
      </c>
      <c r="AU176" s="149" t="s">
        <v>79</v>
      </c>
      <c r="AV176" s="12" t="s">
        <v>79</v>
      </c>
      <c r="AW176" s="12" t="s">
        <v>32</v>
      </c>
      <c r="AX176" s="12" t="s">
        <v>70</v>
      </c>
      <c r="AY176" s="149" t="s">
        <v>133</v>
      </c>
    </row>
    <row r="177" spans="2:65" s="13" customFormat="1" ht="10.199999999999999">
      <c r="B177" s="155"/>
      <c r="D177" s="148" t="s">
        <v>144</v>
      </c>
      <c r="E177" s="156" t="s">
        <v>19</v>
      </c>
      <c r="F177" s="157" t="s">
        <v>146</v>
      </c>
      <c r="H177" s="158">
        <v>4</v>
      </c>
      <c r="I177" s="159"/>
      <c r="L177" s="155"/>
      <c r="M177" s="160"/>
      <c r="T177" s="161"/>
      <c r="AT177" s="156" t="s">
        <v>144</v>
      </c>
      <c r="AU177" s="156" t="s">
        <v>79</v>
      </c>
      <c r="AV177" s="13" t="s">
        <v>140</v>
      </c>
      <c r="AW177" s="13" t="s">
        <v>32</v>
      </c>
      <c r="AX177" s="13" t="s">
        <v>77</v>
      </c>
      <c r="AY177" s="156" t="s">
        <v>133</v>
      </c>
    </row>
    <row r="178" spans="2:65" s="1" customFormat="1" ht="24.15" customHeight="1">
      <c r="B178" s="31"/>
      <c r="C178" s="130" t="s">
        <v>305</v>
      </c>
      <c r="D178" s="130" t="s">
        <v>135</v>
      </c>
      <c r="E178" s="131" t="s">
        <v>343</v>
      </c>
      <c r="F178" s="132" t="s">
        <v>344</v>
      </c>
      <c r="G178" s="133" t="s">
        <v>223</v>
      </c>
      <c r="H178" s="134">
        <v>3</v>
      </c>
      <c r="I178" s="135"/>
      <c r="J178" s="136">
        <f>ROUND(I178*H178,2)</f>
        <v>0</v>
      </c>
      <c r="K178" s="132" t="s">
        <v>139</v>
      </c>
      <c r="L178" s="31"/>
      <c r="M178" s="137" t="s">
        <v>19</v>
      </c>
      <c r="N178" s="138" t="s">
        <v>41</v>
      </c>
      <c r="P178" s="139">
        <f>O178*H178</f>
        <v>0</v>
      </c>
      <c r="Q178" s="139">
        <v>0</v>
      </c>
      <c r="R178" s="139">
        <f>Q178*H178</f>
        <v>0</v>
      </c>
      <c r="S178" s="139">
        <v>0</v>
      </c>
      <c r="T178" s="140">
        <f>S178*H178</f>
        <v>0</v>
      </c>
      <c r="AR178" s="141" t="s">
        <v>140</v>
      </c>
      <c r="AT178" s="141" t="s">
        <v>135</v>
      </c>
      <c r="AU178" s="141" t="s">
        <v>79</v>
      </c>
      <c r="AY178" s="16" t="s">
        <v>133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6" t="s">
        <v>77</v>
      </c>
      <c r="BK178" s="142">
        <f>ROUND(I178*H178,2)</f>
        <v>0</v>
      </c>
      <c r="BL178" s="16" t="s">
        <v>140</v>
      </c>
      <c r="BM178" s="141" t="s">
        <v>489</v>
      </c>
    </row>
    <row r="179" spans="2:65" s="1" customFormat="1" ht="10.199999999999999">
      <c r="B179" s="31"/>
      <c r="D179" s="143" t="s">
        <v>142</v>
      </c>
      <c r="F179" s="144" t="s">
        <v>346</v>
      </c>
      <c r="I179" s="145"/>
      <c r="L179" s="31"/>
      <c r="M179" s="146"/>
      <c r="T179" s="52"/>
      <c r="AT179" s="16" t="s">
        <v>142</v>
      </c>
      <c r="AU179" s="16" t="s">
        <v>79</v>
      </c>
    </row>
    <row r="180" spans="2:65" s="1" customFormat="1" ht="24.15" customHeight="1">
      <c r="B180" s="31"/>
      <c r="C180" s="130" t="s">
        <v>364</v>
      </c>
      <c r="D180" s="130" t="s">
        <v>135</v>
      </c>
      <c r="E180" s="131" t="s">
        <v>490</v>
      </c>
      <c r="F180" s="132" t="s">
        <v>491</v>
      </c>
      <c r="G180" s="133" t="s">
        <v>138</v>
      </c>
      <c r="H180" s="134">
        <v>17</v>
      </c>
      <c r="I180" s="135"/>
      <c r="J180" s="136">
        <f>ROUND(I180*H180,2)</f>
        <v>0</v>
      </c>
      <c r="K180" s="132" t="s">
        <v>139</v>
      </c>
      <c r="L180" s="31"/>
      <c r="M180" s="137" t="s">
        <v>19</v>
      </c>
      <c r="N180" s="138" t="s">
        <v>41</v>
      </c>
      <c r="P180" s="139">
        <f>O180*H180</f>
        <v>0</v>
      </c>
      <c r="Q180" s="139">
        <v>1.0000000000000001E-5</v>
      </c>
      <c r="R180" s="139">
        <f>Q180*H180</f>
        <v>1.7000000000000001E-4</v>
      </c>
      <c r="S180" s="139">
        <v>0</v>
      </c>
      <c r="T180" s="140">
        <f>S180*H180</f>
        <v>0</v>
      </c>
      <c r="AR180" s="141" t="s">
        <v>140</v>
      </c>
      <c r="AT180" s="141" t="s">
        <v>135</v>
      </c>
      <c r="AU180" s="141" t="s">
        <v>79</v>
      </c>
      <c r="AY180" s="16" t="s">
        <v>133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6" t="s">
        <v>77</v>
      </c>
      <c r="BK180" s="142">
        <f>ROUND(I180*H180,2)</f>
        <v>0</v>
      </c>
      <c r="BL180" s="16" t="s">
        <v>140</v>
      </c>
      <c r="BM180" s="141" t="s">
        <v>492</v>
      </c>
    </row>
    <row r="181" spans="2:65" s="1" customFormat="1" ht="10.199999999999999">
      <c r="B181" s="31"/>
      <c r="D181" s="143" t="s">
        <v>142</v>
      </c>
      <c r="F181" s="144" t="s">
        <v>493</v>
      </c>
      <c r="I181" s="145"/>
      <c r="L181" s="31"/>
      <c r="M181" s="146"/>
      <c r="T181" s="52"/>
      <c r="AT181" s="16" t="s">
        <v>142</v>
      </c>
      <c r="AU181" s="16" t="s">
        <v>79</v>
      </c>
    </row>
    <row r="182" spans="2:65" s="12" customFormat="1" ht="10.199999999999999">
      <c r="B182" s="147"/>
      <c r="D182" s="148" t="s">
        <v>144</v>
      </c>
      <c r="E182" s="149" t="s">
        <v>19</v>
      </c>
      <c r="F182" s="150" t="s">
        <v>477</v>
      </c>
      <c r="H182" s="151">
        <v>15</v>
      </c>
      <c r="I182" s="152"/>
      <c r="L182" s="147"/>
      <c r="M182" s="153"/>
      <c r="T182" s="154"/>
      <c r="AT182" s="149" t="s">
        <v>144</v>
      </c>
      <c r="AU182" s="149" t="s">
        <v>79</v>
      </c>
      <c r="AV182" s="12" t="s">
        <v>79</v>
      </c>
      <c r="AW182" s="12" t="s">
        <v>32</v>
      </c>
      <c r="AX182" s="12" t="s">
        <v>70</v>
      </c>
      <c r="AY182" s="149" t="s">
        <v>133</v>
      </c>
    </row>
    <row r="183" spans="2:65" s="12" customFormat="1" ht="10.199999999999999">
      <c r="B183" s="147"/>
      <c r="D183" s="148" t="s">
        <v>144</v>
      </c>
      <c r="E183" s="149" t="s">
        <v>19</v>
      </c>
      <c r="F183" s="150" t="s">
        <v>478</v>
      </c>
      <c r="H183" s="151">
        <v>2</v>
      </c>
      <c r="I183" s="152"/>
      <c r="L183" s="147"/>
      <c r="M183" s="153"/>
      <c r="T183" s="154"/>
      <c r="AT183" s="149" t="s">
        <v>144</v>
      </c>
      <c r="AU183" s="149" t="s">
        <v>79</v>
      </c>
      <c r="AV183" s="12" t="s">
        <v>79</v>
      </c>
      <c r="AW183" s="12" t="s">
        <v>32</v>
      </c>
      <c r="AX183" s="12" t="s">
        <v>70</v>
      </c>
      <c r="AY183" s="149" t="s">
        <v>133</v>
      </c>
    </row>
    <row r="184" spans="2:65" s="13" customFormat="1" ht="10.199999999999999">
      <c r="B184" s="155"/>
      <c r="D184" s="148" t="s">
        <v>144</v>
      </c>
      <c r="E184" s="156" t="s">
        <v>19</v>
      </c>
      <c r="F184" s="157" t="s">
        <v>146</v>
      </c>
      <c r="H184" s="158">
        <v>17</v>
      </c>
      <c r="I184" s="159"/>
      <c r="L184" s="155"/>
      <c r="M184" s="160"/>
      <c r="T184" s="161"/>
      <c r="AT184" s="156" t="s">
        <v>144</v>
      </c>
      <c r="AU184" s="156" t="s">
        <v>79</v>
      </c>
      <c r="AV184" s="13" t="s">
        <v>140</v>
      </c>
      <c r="AW184" s="13" t="s">
        <v>32</v>
      </c>
      <c r="AX184" s="13" t="s">
        <v>77</v>
      </c>
      <c r="AY184" s="156" t="s">
        <v>133</v>
      </c>
    </row>
    <row r="185" spans="2:65" s="1" customFormat="1" ht="16.5" customHeight="1">
      <c r="B185" s="31"/>
      <c r="C185" s="130" t="s">
        <v>366</v>
      </c>
      <c r="D185" s="130" t="s">
        <v>135</v>
      </c>
      <c r="E185" s="131" t="s">
        <v>227</v>
      </c>
      <c r="F185" s="132" t="s">
        <v>228</v>
      </c>
      <c r="G185" s="133" t="s">
        <v>223</v>
      </c>
      <c r="H185" s="134">
        <v>55.86</v>
      </c>
      <c r="I185" s="135"/>
      <c r="J185" s="136">
        <f>ROUND(I185*H185,2)</f>
        <v>0</v>
      </c>
      <c r="K185" s="132" t="s">
        <v>19</v>
      </c>
      <c r="L185" s="31"/>
      <c r="M185" s="137" t="s">
        <v>19</v>
      </c>
      <c r="N185" s="138" t="s">
        <v>41</v>
      </c>
      <c r="P185" s="139">
        <f>O185*H185</f>
        <v>0</v>
      </c>
      <c r="Q185" s="139">
        <v>0.18292</v>
      </c>
      <c r="R185" s="139">
        <f>Q185*H185</f>
        <v>10.2179112</v>
      </c>
      <c r="S185" s="139">
        <v>0</v>
      </c>
      <c r="T185" s="140">
        <f>S185*H185</f>
        <v>0</v>
      </c>
      <c r="AR185" s="141" t="s">
        <v>140</v>
      </c>
      <c r="AT185" s="141" t="s">
        <v>135</v>
      </c>
      <c r="AU185" s="141" t="s">
        <v>79</v>
      </c>
      <c r="AY185" s="16" t="s">
        <v>133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6" t="s">
        <v>77</v>
      </c>
      <c r="BK185" s="142">
        <f>ROUND(I185*H185,2)</f>
        <v>0</v>
      </c>
      <c r="BL185" s="16" t="s">
        <v>140</v>
      </c>
      <c r="BM185" s="141" t="s">
        <v>494</v>
      </c>
    </row>
    <row r="186" spans="2:65" s="12" customFormat="1" ht="20.399999999999999">
      <c r="B186" s="147"/>
      <c r="D186" s="148" t="s">
        <v>144</v>
      </c>
      <c r="E186" s="149" t="s">
        <v>19</v>
      </c>
      <c r="F186" s="150" t="s">
        <v>495</v>
      </c>
      <c r="H186" s="151">
        <v>55.86</v>
      </c>
      <c r="I186" s="152"/>
      <c r="L186" s="147"/>
      <c r="M186" s="153"/>
      <c r="T186" s="154"/>
      <c r="AT186" s="149" t="s">
        <v>144</v>
      </c>
      <c r="AU186" s="149" t="s">
        <v>79</v>
      </c>
      <c r="AV186" s="12" t="s">
        <v>79</v>
      </c>
      <c r="AW186" s="12" t="s">
        <v>32</v>
      </c>
      <c r="AX186" s="12" t="s">
        <v>70</v>
      </c>
      <c r="AY186" s="149" t="s">
        <v>133</v>
      </c>
    </row>
    <row r="187" spans="2:65" s="13" customFormat="1" ht="10.199999999999999">
      <c r="B187" s="155"/>
      <c r="D187" s="148" t="s">
        <v>144</v>
      </c>
      <c r="E187" s="156" t="s">
        <v>19</v>
      </c>
      <c r="F187" s="157" t="s">
        <v>146</v>
      </c>
      <c r="H187" s="158">
        <v>55.86</v>
      </c>
      <c r="I187" s="159"/>
      <c r="L187" s="155"/>
      <c r="M187" s="160"/>
      <c r="T187" s="161"/>
      <c r="AT187" s="156" t="s">
        <v>144</v>
      </c>
      <c r="AU187" s="156" t="s">
        <v>79</v>
      </c>
      <c r="AV187" s="13" t="s">
        <v>140</v>
      </c>
      <c r="AW187" s="13" t="s">
        <v>32</v>
      </c>
      <c r="AX187" s="13" t="s">
        <v>77</v>
      </c>
      <c r="AY187" s="156" t="s">
        <v>133</v>
      </c>
    </row>
    <row r="188" spans="2:65" s="1" customFormat="1" ht="21.75" customHeight="1">
      <c r="B188" s="31"/>
      <c r="C188" s="130" t="s">
        <v>368</v>
      </c>
      <c r="D188" s="130" t="s">
        <v>135</v>
      </c>
      <c r="E188" s="131" t="s">
        <v>232</v>
      </c>
      <c r="F188" s="132" t="s">
        <v>233</v>
      </c>
      <c r="G188" s="133" t="s">
        <v>223</v>
      </c>
      <c r="H188" s="134">
        <v>32</v>
      </c>
      <c r="I188" s="135"/>
      <c r="J188" s="136">
        <f>ROUND(I188*H188,2)</f>
        <v>0</v>
      </c>
      <c r="K188" s="132" t="s">
        <v>139</v>
      </c>
      <c r="L188" s="31"/>
      <c r="M188" s="137" t="s">
        <v>19</v>
      </c>
      <c r="N188" s="138" t="s">
        <v>41</v>
      </c>
      <c r="P188" s="139">
        <f>O188*H188</f>
        <v>0</v>
      </c>
      <c r="Q188" s="139">
        <v>0</v>
      </c>
      <c r="R188" s="139">
        <f>Q188*H188</f>
        <v>0</v>
      </c>
      <c r="S188" s="139">
        <v>0</v>
      </c>
      <c r="T188" s="140">
        <f>S188*H188</f>
        <v>0</v>
      </c>
      <c r="AR188" s="141" t="s">
        <v>140</v>
      </c>
      <c r="AT188" s="141" t="s">
        <v>135</v>
      </c>
      <c r="AU188" s="141" t="s">
        <v>79</v>
      </c>
      <c r="AY188" s="16" t="s">
        <v>133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6" t="s">
        <v>77</v>
      </c>
      <c r="BK188" s="142">
        <f>ROUND(I188*H188,2)</f>
        <v>0</v>
      </c>
      <c r="BL188" s="16" t="s">
        <v>140</v>
      </c>
      <c r="BM188" s="141" t="s">
        <v>496</v>
      </c>
    </row>
    <row r="189" spans="2:65" s="1" customFormat="1" ht="10.199999999999999">
      <c r="B189" s="31"/>
      <c r="D189" s="143" t="s">
        <v>142</v>
      </c>
      <c r="F189" s="144" t="s">
        <v>235</v>
      </c>
      <c r="I189" s="145"/>
      <c r="L189" s="31"/>
      <c r="M189" s="146"/>
      <c r="T189" s="52"/>
      <c r="AT189" s="16" t="s">
        <v>142</v>
      </c>
      <c r="AU189" s="16" t="s">
        <v>79</v>
      </c>
    </row>
    <row r="190" spans="2:65" s="1" customFormat="1" ht="16.5" customHeight="1">
      <c r="B190" s="31"/>
      <c r="C190" s="130" t="s">
        <v>497</v>
      </c>
      <c r="D190" s="130" t="s">
        <v>135</v>
      </c>
      <c r="E190" s="131" t="s">
        <v>237</v>
      </c>
      <c r="F190" s="132" t="s">
        <v>238</v>
      </c>
      <c r="G190" s="133" t="s">
        <v>223</v>
      </c>
      <c r="H190" s="134">
        <v>32</v>
      </c>
      <c r="I190" s="135"/>
      <c r="J190" s="136">
        <f>ROUND(I190*H190,2)</f>
        <v>0</v>
      </c>
      <c r="K190" s="132" t="s">
        <v>139</v>
      </c>
      <c r="L190" s="31"/>
      <c r="M190" s="137" t="s">
        <v>19</v>
      </c>
      <c r="N190" s="138" t="s">
        <v>41</v>
      </c>
      <c r="P190" s="139">
        <f>O190*H190</f>
        <v>0</v>
      </c>
      <c r="Q190" s="139">
        <v>0</v>
      </c>
      <c r="R190" s="139">
        <f>Q190*H190</f>
        <v>0</v>
      </c>
      <c r="S190" s="139">
        <v>0</v>
      </c>
      <c r="T190" s="140">
        <f>S190*H190</f>
        <v>0</v>
      </c>
      <c r="AR190" s="141" t="s">
        <v>140</v>
      </c>
      <c r="AT190" s="141" t="s">
        <v>135</v>
      </c>
      <c r="AU190" s="141" t="s">
        <v>79</v>
      </c>
      <c r="AY190" s="16" t="s">
        <v>133</v>
      </c>
      <c r="BE190" s="142">
        <f>IF(N190="základní",J190,0)</f>
        <v>0</v>
      </c>
      <c r="BF190" s="142">
        <f>IF(N190="snížená",J190,0)</f>
        <v>0</v>
      </c>
      <c r="BG190" s="142">
        <f>IF(N190="zákl. přenesená",J190,0)</f>
        <v>0</v>
      </c>
      <c r="BH190" s="142">
        <f>IF(N190="sníž. přenesená",J190,0)</f>
        <v>0</v>
      </c>
      <c r="BI190" s="142">
        <f>IF(N190="nulová",J190,0)</f>
        <v>0</v>
      </c>
      <c r="BJ190" s="16" t="s">
        <v>77</v>
      </c>
      <c r="BK190" s="142">
        <f>ROUND(I190*H190,2)</f>
        <v>0</v>
      </c>
      <c r="BL190" s="16" t="s">
        <v>140</v>
      </c>
      <c r="BM190" s="141" t="s">
        <v>498</v>
      </c>
    </row>
    <row r="191" spans="2:65" s="1" customFormat="1" ht="10.199999999999999">
      <c r="B191" s="31"/>
      <c r="D191" s="143" t="s">
        <v>142</v>
      </c>
      <c r="F191" s="144" t="s">
        <v>240</v>
      </c>
      <c r="I191" s="145"/>
      <c r="L191" s="31"/>
      <c r="M191" s="146"/>
      <c r="T191" s="52"/>
      <c r="AT191" s="16" t="s">
        <v>142</v>
      </c>
      <c r="AU191" s="16" t="s">
        <v>79</v>
      </c>
    </row>
    <row r="192" spans="2:65" s="1" customFormat="1" ht="21.75" customHeight="1">
      <c r="B192" s="31"/>
      <c r="C192" s="130" t="s">
        <v>499</v>
      </c>
      <c r="D192" s="130" t="s">
        <v>135</v>
      </c>
      <c r="E192" s="131" t="s">
        <v>242</v>
      </c>
      <c r="F192" s="132" t="s">
        <v>243</v>
      </c>
      <c r="G192" s="133" t="s">
        <v>138</v>
      </c>
      <c r="H192" s="134">
        <v>500</v>
      </c>
      <c r="I192" s="135"/>
      <c r="J192" s="136">
        <f>ROUND(I192*H192,2)</f>
        <v>0</v>
      </c>
      <c r="K192" s="132" t="s">
        <v>139</v>
      </c>
      <c r="L192" s="31"/>
      <c r="M192" s="137" t="s">
        <v>19</v>
      </c>
      <c r="N192" s="138" t="s">
        <v>41</v>
      </c>
      <c r="P192" s="139">
        <f>O192*H192</f>
        <v>0</v>
      </c>
      <c r="Q192" s="139">
        <v>0</v>
      </c>
      <c r="R192" s="139">
        <f>Q192*H192</f>
        <v>0</v>
      </c>
      <c r="S192" s="139">
        <v>0.01</v>
      </c>
      <c r="T192" s="140">
        <f>S192*H192</f>
        <v>5</v>
      </c>
      <c r="AR192" s="141" t="s">
        <v>140</v>
      </c>
      <c r="AT192" s="141" t="s">
        <v>135</v>
      </c>
      <c r="AU192" s="141" t="s">
        <v>79</v>
      </c>
      <c r="AY192" s="16" t="s">
        <v>133</v>
      </c>
      <c r="BE192" s="142">
        <f>IF(N192="základní",J192,0)</f>
        <v>0</v>
      </c>
      <c r="BF192" s="142">
        <f>IF(N192="snížená",J192,0)</f>
        <v>0</v>
      </c>
      <c r="BG192" s="142">
        <f>IF(N192="zákl. přenesená",J192,0)</f>
        <v>0</v>
      </c>
      <c r="BH192" s="142">
        <f>IF(N192="sníž. přenesená",J192,0)</f>
        <v>0</v>
      </c>
      <c r="BI192" s="142">
        <f>IF(N192="nulová",J192,0)</f>
        <v>0</v>
      </c>
      <c r="BJ192" s="16" t="s">
        <v>77</v>
      </c>
      <c r="BK192" s="142">
        <f>ROUND(I192*H192,2)</f>
        <v>0</v>
      </c>
      <c r="BL192" s="16" t="s">
        <v>140</v>
      </c>
      <c r="BM192" s="141" t="s">
        <v>500</v>
      </c>
    </row>
    <row r="193" spans="2:65" s="1" customFormat="1" ht="10.199999999999999">
      <c r="B193" s="31"/>
      <c r="D193" s="143" t="s">
        <v>142</v>
      </c>
      <c r="F193" s="144" t="s">
        <v>245</v>
      </c>
      <c r="I193" s="145"/>
      <c r="L193" s="31"/>
      <c r="M193" s="146"/>
      <c r="T193" s="52"/>
      <c r="AT193" s="16" t="s">
        <v>142</v>
      </c>
      <c r="AU193" s="16" t="s">
        <v>79</v>
      </c>
    </row>
    <row r="194" spans="2:65" s="12" customFormat="1" ht="10.199999999999999">
      <c r="B194" s="147"/>
      <c r="D194" s="148" t="s">
        <v>144</v>
      </c>
      <c r="E194" s="149" t="s">
        <v>19</v>
      </c>
      <c r="F194" s="150" t="s">
        <v>246</v>
      </c>
      <c r="H194" s="151">
        <v>500</v>
      </c>
      <c r="I194" s="152"/>
      <c r="L194" s="147"/>
      <c r="M194" s="153"/>
      <c r="T194" s="154"/>
      <c r="AT194" s="149" t="s">
        <v>144</v>
      </c>
      <c r="AU194" s="149" t="s">
        <v>79</v>
      </c>
      <c r="AV194" s="12" t="s">
        <v>79</v>
      </c>
      <c r="AW194" s="12" t="s">
        <v>32</v>
      </c>
      <c r="AX194" s="12" t="s">
        <v>70</v>
      </c>
      <c r="AY194" s="149" t="s">
        <v>133</v>
      </c>
    </row>
    <row r="195" spans="2:65" s="13" customFormat="1" ht="10.199999999999999">
      <c r="B195" s="155"/>
      <c r="D195" s="148" t="s">
        <v>144</v>
      </c>
      <c r="E195" s="156" t="s">
        <v>19</v>
      </c>
      <c r="F195" s="157" t="s">
        <v>146</v>
      </c>
      <c r="H195" s="158">
        <v>500</v>
      </c>
      <c r="I195" s="159"/>
      <c r="L195" s="155"/>
      <c r="M195" s="160"/>
      <c r="T195" s="161"/>
      <c r="AT195" s="156" t="s">
        <v>144</v>
      </c>
      <c r="AU195" s="156" t="s">
        <v>79</v>
      </c>
      <c r="AV195" s="13" t="s">
        <v>140</v>
      </c>
      <c r="AW195" s="13" t="s">
        <v>32</v>
      </c>
      <c r="AX195" s="13" t="s">
        <v>77</v>
      </c>
      <c r="AY195" s="156" t="s">
        <v>133</v>
      </c>
    </row>
    <row r="196" spans="2:65" s="1" customFormat="1" ht="24.15" customHeight="1">
      <c r="B196" s="31"/>
      <c r="C196" s="130" t="s">
        <v>501</v>
      </c>
      <c r="D196" s="130" t="s">
        <v>135</v>
      </c>
      <c r="E196" s="131" t="s">
        <v>502</v>
      </c>
      <c r="F196" s="132" t="s">
        <v>503</v>
      </c>
      <c r="G196" s="133" t="s">
        <v>186</v>
      </c>
      <c r="H196" s="134">
        <v>11</v>
      </c>
      <c r="I196" s="135"/>
      <c r="J196" s="136">
        <f>ROUND(I196*H196,2)</f>
        <v>0</v>
      </c>
      <c r="K196" s="132" t="s">
        <v>139</v>
      </c>
      <c r="L196" s="31"/>
      <c r="M196" s="137" t="s">
        <v>19</v>
      </c>
      <c r="N196" s="138" t="s">
        <v>41</v>
      </c>
      <c r="P196" s="139">
        <f>O196*H196</f>
        <v>0</v>
      </c>
      <c r="Q196" s="139">
        <v>0</v>
      </c>
      <c r="R196" s="139">
        <f>Q196*H196</f>
        <v>0</v>
      </c>
      <c r="S196" s="139">
        <v>5.5999999999999999E-3</v>
      </c>
      <c r="T196" s="140">
        <f>S196*H196</f>
        <v>6.1600000000000002E-2</v>
      </c>
      <c r="AR196" s="141" t="s">
        <v>140</v>
      </c>
      <c r="AT196" s="141" t="s">
        <v>135</v>
      </c>
      <c r="AU196" s="141" t="s">
        <v>79</v>
      </c>
      <c r="AY196" s="16" t="s">
        <v>133</v>
      </c>
      <c r="BE196" s="142">
        <f>IF(N196="základní",J196,0)</f>
        <v>0</v>
      </c>
      <c r="BF196" s="142">
        <f>IF(N196="snížená",J196,0)</f>
        <v>0</v>
      </c>
      <c r="BG196" s="142">
        <f>IF(N196="zákl. přenesená",J196,0)</f>
        <v>0</v>
      </c>
      <c r="BH196" s="142">
        <f>IF(N196="sníž. přenesená",J196,0)</f>
        <v>0</v>
      </c>
      <c r="BI196" s="142">
        <f>IF(N196="nulová",J196,0)</f>
        <v>0</v>
      </c>
      <c r="BJ196" s="16" t="s">
        <v>77</v>
      </c>
      <c r="BK196" s="142">
        <f>ROUND(I196*H196,2)</f>
        <v>0</v>
      </c>
      <c r="BL196" s="16" t="s">
        <v>140</v>
      </c>
      <c r="BM196" s="141" t="s">
        <v>504</v>
      </c>
    </row>
    <row r="197" spans="2:65" s="1" customFormat="1" ht="10.199999999999999">
      <c r="B197" s="31"/>
      <c r="D197" s="143" t="s">
        <v>142</v>
      </c>
      <c r="F197" s="144" t="s">
        <v>505</v>
      </c>
      <c r="I197" s="145"/>
      <c r="L197" s="31"/>
      <c r="M197" s="146"/>
      <c r="T197" s="52"/>
      <c r="AT197" s="16" t="s">
        <v>142</v>
      </c>
      <c r="AU197" s="16" t="s">
        <v>79</v>
      </c>
    </row>
    <row r="198" spans="2:65" s="11" customFormat="1" ht="22.8" customHeight="1">
      <c r="B198" s="118"/>
      <c r="D198" s="119" t="s">
        <v>69</v>
      </c>
      <c r="E198" s="128" t="s">
        <v>247</v>
      </c>
      <c r="F198" s="128" t="s">
        <v>248</v>
      </c>
      <c r="I198" s="121"/>
      <c r="J198" s="129">
        <f>BK198</f>
        <v>0</v>
      </c>
      <c r="L198" s="118"/>
      <c r="M198" s="123"/>
      <c r="P198" s="124">
        <f>SUM(P199:P224)</f>
        <v>0</v>
      </c>
      <c r="R198" s="124">
        <f>SUM(R199:R224)</f>
        <v>0</v>
      </c>
      <c r="T198" s="125">
        <f>SUM(T199:T224)</f>
        <v>0</v>
      </c>
      <c r="AR198" s="119" t="s">
        <v>77</v>
      </c>
      <c r="AT198" s="126" t="s">
        <v>69</v>
      </c>
      <c r="AU198" s="126" t="s">
        <v>77</v>
      </c>
      <c r="AY198" s="119" t="s">
        <v>133</v>
      </c>
      <c r="BK198" s="127">
        <f>SUM(BK199:BK224)</f>
        <v>0</v>
      </c>
    </row>
    <row r="199" spans="2:65" s="1" customFormat="1" ht="24.15" customHeight="1">
      <c r="B199" s="31"/>
      <c r="C199" s="130" t="s">
        <v>506</v>
      </c>
      <c r="D199" s="130" t="s">
        <v>135</v>
      </c>
      <c r="E199" s="131" t="s">
        <v>249</v>
      </c>
      <c r="F199" s="132" t="s">
        <v>250</v>
      </c>
      <c r="G199" s="133" t="s">
        <v>251</v>
      </c>
      <c r="H199" s="134">
        <v>53.597999999999999</v>
      </c>
      <c r="I199" s="135"/>
      <c r="J199" s="136">
        <f>ROUND(I199*H199,2)</f>
        <v>0</v>
      </c>
      <c r="K199" s="132" t="s">
        <v>139</v>
      </c>
      <c r="L199" s="31"/>
      <c r="M199" s="137" t="s">
        <v>19</v>
      </c>
      <c r="N199" s="138" t="s">
        <v>41</v>
      </c>
      <c r="P199" s="139">
        <f>O199*H199</f>
        <v>0</v>
      </c>
      <c r="Q199" s="139">
        <v>0</v>
      </c>
      <c r="R199" s="139">
        <f>Q199*H199</f>
        <v>0</v>
      </c>
      <c r="S199" s="139">
        <v>0</v>
      </c>
      <c r="T199" s="140">
        <f>S199*H199</f>
        <v>0</v>
      </c>
      <c r="AR199" s="141" t="s">
        <v>140</v>
      </c>
      <c r="AT199" s="141" t="s">
        <v>135</v>
      </c>
      <c r="AU199" s="141" t="s">
        <v>79</v>
      </c>
      <c r="AY199" s="16" t="s">
        <v>133</v>
      </c>
      <c r="BE199" s="142">
        <f>IF(N199="základní",J199,0)</f>
        <v>0</v>
      </c>
      <c r="BF199" s="142">
        <f>IF(N199="snížená",J199,0)</f>
        <v>0</v>
      </c>
      <c r="BG199" s="142">
        <f>IF(N199="zákl. přenesená",J199,0)</f>
        <v>0</v>
      </c>
      <c r="BH199" s="142">
        <f>IF(N199="sníž. přenesená",J199,0)</f>
        <v>0</v>
      </c>
      <c r="BI199" s="142">
        <f>IF(N199="nulová",J199,0)</f>
        <v>0</v>
      </c>
      <c r="BJ199" s="16" t="s">
        <v>77</v>
      </c>
      <c r="BK199" s="142">
        <f>ROUND(I199*H199,2)</f>
        <v>0</v>
      </c>
      <c r="BL199" s="16" t="s">
        <v>140</v>
      </c>
      <c r="BM199" s="141" t="s">
        <v>507</v>
      </c>
    </row>
    <row r="200" spans="2:65" s="1" customFormat="1" ht="10.199999999999999">
      <c r="B200" s="31"/>
      <c r="D200" s="143" t="s">
        <v>142</v>
      </c>
      <c r="F200" s="144" t="s">
        <v>253</v>
      </c>
      <c r="I200" s="145"/>
      <c r="L200" s="31"/>
      <c r="M200" s="146"/>
      <c r="T200" s="52"/>
      <c r="AT200" s="16" t="s">
        <v>142</v>
      </c>
      <c r="AU200" s="16" t="s">
        <v>79</v>
      </c>
    </row>
    <row r="201" spans="2:65" s="12" customFormat="1" ht="10.199999999999999">
      <c r="B201" s="147"/>
      <c r="D201" s="148" t="s">
        <v>144</v>
      </c>
      <c r="E201" s="149" t="s">
        <v>19</v>
      </c>
      <c r="F201" s="150" t="s">
        <v>508</v>
      </c>
      <c r="H201" s="151">
        <v>48.597999999999999</v>
      </c>
      <c r="I201" s="152"/>
      <c r="L201" s="147"/>
      <c r="M201" s="153"/>
      <c r="T201" s="154"/>
      <c r="AT201" s="149" t="s">
        <v>144</v>
      </c>
      <c r="AU201" s="149" t="s">
        <v>79</v>
      </c>
      <c r="AV201" s="12" t="s">
        <v>79</v>
      </c>
      <c r="AW201" s="12" t="s">
        <v>32</v>
      </c>
      <c r="AX201" s="12" t="s">
        <v>70</v>
      </c>
      <c r="AY201" s="149" t="s">
        <v>133</v>
      </c>
    </row>
    <row r="202" spans="2:65" s="12" customFormat="1" ht="10.199999999999999">
      <c r="B202" s="147"/>
      <c r="D202" s="148" t="s">
        <v>144</v>
      </c>
      <c r="E202" s="149" t="s">
        <v>19</v>
      </c>
      <c r="F202" s="150" t="s">
        <v>255</v>
      </c>
      <c r="H202" s="151">
        <v>5</v>
      </c>
      <c r="I202" s="152"/>
      <c r="L202" s="147"/>
      <c r="M202" s="153"/>
      <c r="T202" s="154"/>
      <c r="AT202" s="149" t="s">
        <v>144</v>
      </c>
      <c r="AU202" s="149" t="s">
        <v>79</v>
      </c>
      <c r="AV202" s="12" t="s">
        <v>79</v>
      </c>
      <c r="AW202" s="12" t="s">
        <v>32</v>
      </c>
      <c r="AX202" s="12" t="s">
        <v>70</v>
      </c>
      <c r="AY202" s="149" t="s">
        <v>133</v>
      </c>
    </row>
    <row r="203" spans="2:65" s="13" customFormat="1" ht="10.199999999999999">
      <c r="B203" s="155"/>
      <c r="D203" s="148" t="s">
        <v>144</v>
      </c>
      <c r="E203" s="156" t="s">
        <v>19</v>
      </c>
      <c r="F203" s="157" t="s">
        <v>146</v>
      </c>
      <c r="H203" s="158">
        <v>53.597999999999999</v>
      </c>
      <c r="I203" s="159"/>
      <c r="L203" s="155"/>
      <c r="M203" s="160"/>
      <c r="T203" s="161"/>
      <c r="AT203" s="156" t="s">
        <v>144</v>
      </c>
      <c r="AU203" s="156" t="s">
        <v>79</v>
      </c>
      <c r="AV203" s="13" t="s">
        <v>140</v>
      </c>
      <c r="AW203" s="13" t="s">
        <v>32</v>
      </c>
      <c r="AX203" s="13" t="s">
        <v>77</v>
      </c>
      <c r="AY203" s="156" t="s">
        <v>133</v>
      </c>
    </row>
    <row r="204" spans="2:65" s="1" customFormat="1" ht="24.15" customHeight="1">
      <c r="B204" s="31"/>
      <c r="C204" s="130" t="s">
        <v>509</v>
      </c>
      <c r="D204" s="130" t="s">
        <v>135</v>
      </c>
      <c r="E204" s="131" t="s">
        <v>257</v>
      </c>
      <c r="F204" s="132" t="s">
        <v>258</v>
      </c>
      <c r="G204" s="133" t="s">
        <v>251</v>
      </c>
      <c r="H204" s="134">
        <v>1018.362</v>
      </c>
      <c r="I204" s="135"/>
      <c r="J204" s="136">
        <f>ROUND(I204*H204,2)</f>
        <v>0</v>
      </c>
      <c r="K204" s="132" t="s">
        <v>139</v>
      </c>
      <c r="L204" s="31"/>
      <c r="M204" s="137" t="s">
        <v>19</v>
      </c>
      <c r="N204" s="138" t="s">
        <v>41</v>
      </c>
      <c r="P204" s="139">
        <f>O204*H204</f>
        <v>0</v>
      </c>
      <c r="Q204" s="139">
        <v>0</v>
      </c>
      <c r="R204" s="139">
        <f>Q204*H204</f>
        <v>0</v>
      </c>
      <c r="S204" s="139">
        <v>0</v>
      </c>
      <c r="T204" s="140">
        <f>S204*H204</f>
        <v>0</v>
      </c>
      <c r="AR204" s="141" t="s">
        <v>140</v>
      </c>
      <c r="AT204" s="141" t="s">
        <v>135</v>
      </c>
      <c r="AU204" s="141" t="s">
        <v>79</v>
      </c>
      <c r="AY204" s="16" t="s">
        <v>133</v>
      </c>
      <c r="BE204" s="142">
        <f>IF(N204="základní",J204,0)</f>
        <v>0</v>
      </c>
      <c r="BF204" s="142">
        <f>IF(N204="snížená",J204,0)</f>
        <v>0</v>
      </c>
      <c r="BG204" s="142">
        <f>IF(N204="zákl. přenesená",J204,0)</f>
        <v>0</v>
      </c>
      <c r="BH204" s="142">
        <f>IF(N204="sníž. přenesená",J204,0)</f>
        <v>0</v>
      </c>
      <c r="BI204" s="142">
        <f>IF(N204="nulová",J204,0)</f>
        <v>0</v>
      </c>
      <c r="BJ204" s="16" t="s">
        <v>77</v>
      </c>
      <c r="BK204" s="142">
        <f>ROUND(I204*H204,2)</f>
        <v>0</v>
      </c>
      <c r="BL204" s="16" t="s">
        <v>140</v>
      </c>
      <c r="BM204" s="141" t="s">
        <v>510</v>
      </c>
    </row>
    <row r="205" spans="2:65" s="1" customFormat="1" ht="10.199999999999999">
      <c r="B205" s="31"/>
      <c r="D205" s="143" t="s">
        <v>142</v>
      </c>
      <c r="F205" s="144" t="s">
        <v>260</v>
      </c>
      <c r="I205" s="145"/>
      <c r="L205" s="31"/>
      <c r="M205" s="146"/>
      <c r="T205" s="52"/>
      <c r="AT205" s="16" t="s">
        <v>142</v>
      </c>
      <c r="AU205" s="16" t="s">
        <v>79</v>
      </c>
    </row>
    <row r="206" spans="2:65" s="12" customFormat="1" ht="10.199999999999999">
      <c r="B206" s="147"/>
      <c r="D206" s="148" t="s">
        <v>144</v>
      </c>
      <c r="E206" s="149" t="s">
        <v>19</v>
      </c>
      <c r="F206" s="150" t="s">
        <v>511</v>
      </c>
      <c r="H206" s="151">
        <v>1018.362</v>
      </c>
      <c r="I206" s="152"/>
      <c r="L206" s="147"/>
      <c r="M206" s="153"/>
      <c r="T206" s="154"/>
      <c r="AT206" s="149" t="s">
        <v>144</v>
      </c>
      <c r="AU206" s="149" t="s">
        <v>79</v>
      </c>
      <c r="AV206" s="12" t="s">
        <v>79</v>
      </c>
      <c r="AW206" s="12" t="s">
        <v>32</v>
      </c>
      <c r="AX206" s="12" t="s">
        <v>70</v>
      </c>
      <c r="AY206" s="149" t="s">
        <v>133</v>
      </c>
    </row>
    <row r="207" spans="2:65" s="13" customFormat="1" ht="10.199999999999999">
      <c r="B207" s="155"/>
      <c r="D207" s="148" t="s">
        <v>144</v>
      </c>
      <c r="E207" s="156" t="s">
        <v>19</v>
      </c>
      <c r="F207" s="157" t="s">
        <v>146</v>
      </c>
      <c r="H207" s="158">
        <v>1018.362</v>
      </c>
      <c r="I207" s="159"/>
      <c r="L207" s="155"/>
      <c r="M207" s="160"/>
      <c r="T207" s="161"/>
      <c r="AT207" s="156" t="s">
        <v>144</v>
      </c>
      <c r="AU207" s="156" t="s">
        <v>79</v>
      </c>
      <c r="AV207" s="13" t="s">
        <v>140</v>
      </c>
      <c r="AW207" s="13" t="s">
        <v>32</v>
      </c>
      <c r="AX207" s="13" t="s">
        <v>77</v>
      </c>
      <c r="AY207" s="156" t="s">
        <v>133</v>
      </c>
    </row>
    <row r="208" spans="2:65" s="1" customFormat="1" ht="24.15" customHeight="1">
      <c r="B208" s="31"/>
      <c r="C208" s="130" t="s">
        <v>512</v>
      </c>
      <c r="D208" s="130" t="s">
        <v>135</v>
      </c>
      <c r="E208" s="131" t="s">
        <v>263</v>
      </c>
      <c r="F208" s="132" t="s">
        <v>264</v>
      </c>
      <c r="G208" s="133" t="s">
        <v>251</v>
      </c>
      <c r="H208" s="134">
        <v>176.518</v>
      </c>
      <c r="I208" s="135"/>
      <c r="J208" s="136">
        <f>ROUND(I208*H208,2)</f>
        <v>0</v>
      </c>
      <c r="K208" s="132" t="s">
        <v>139</v>
      </c>
      <c r="L208" s="31"/>
      <c r="M208" s="137" t="s">
        <v>19</v>
      </c>
      <c r="N208" s="138" t="s">
        <v>41</v>
      </c>
      <c r="P208" s="139">
        <f>O208*H208</f>
        <v>0</v>
      </c>
      <c r="Q208" s="139">
        <v>0</v>
      </c>
      <c r="R208" s="139">
        <f>Q208*H208</f>
        <v>0</v>
      </c>
      <c r="S208" s="139">
        <v>0</v>
      </c>
      <c r="T208" s="140">
        <f>S208*H208</f>
        <v>0</v>
      </c>
      <c r="AR208" s="141" t="s">
        <v>140</v>
      </c>
      <c r="AT208" s="141" t="s">
        <v>135</v>
      </c>
      <c r="AU208" s="141" t="s">
        <v>79</v>
      </c>
      <c r="AY208" s="16" t="s">
        <v>133</v>
      </c>
      <c r="BE208" s="142">
        <f>IF(N208="základní",J208,0)</f>
        <v>0</v>
      </c>
      <c r="BF208" s="142">
        <f>IF(N208="snížená",J208,0)</f>
        <v>0</v>
      </c>
      <c r="BG208" s="142">
        <f>IF(N208="zákl. přenesená",J208,0)</f>
        <v>0</v>
      </c>
      <c r="BH208" s="142">
        <f>IF(N208="sníž. přenesená",J208,0)</f>
        <v>0</v>
      </c>
      <c r="BI208" s="142">
        <f>IF(N208="nulová",J208,0)</f>
        <v>0</v>
      </c>
      <c r="BJ208" s="16" t="s">
        <v>77</v>
      </c>
      <c r="BK208" s="142">
        <f>ROUND(I208*H208,2)</f>
        <v>0</v>
      </c>
      <c r="BL208" s="16" t="s">
        <v>140</v>
      </c>
      <c r="BM208" s="141" t="s">
        <v>513</v>
      </c>
    </row>
    <row r="209" spans="2:65" s="1" customFormat="1" ht="10.199999999999999">
      <c r="B209" s="31"/>
      <c r="D209" s="143" t="s">
        <v>142</v>
      </c>
      <c r="F209" s="144" t="s">
        <v>266</v>
      </c>
      <c r="I209" s="145"/>
      <c r="L209" s="31"/>
      <c r="M209" s="146"/>
      <c r="T209" s="52"/>
      <c r="AT209" s="16" t="s">
        <v>142</v>
      </c>
      <c r="AU209" s="16" t="s">
        <v>79</v>
      </c>
    </row>
    <row r="210" spans="2:65" s="12" customFormat="1" ht="10.199999999999999">
      <c r="B210" s="147"/>
      <c r="D210" s="148" t="s">
        <v>144</v>
      </c>
      <c r="E210" s="149" t="s">
        <v>19</v>
      </c>
      <c r="F210" s="150" t="s">
        <v>514</v>
      </c>
      <c r="H210" s="151">
        <v>176.518</v>
      </c>
      <c r="I210" s="152"/>
      <c r="L210" s="147"/>
      <c r="M210" s="153"/>
      <c r="T210" s="154"/>
      <c r="AT210" s="149" t="s">
        <v>144</v>
      </c>
      <c r="AU210" s="149" t="s">
        <v>79</v>
      </c>
      <c r="AV210" s="12" t="s">
        <v>79</v>
      </c>
      <c r="AW210" s="12" t="s">
        <v>32</v>
      </c>
      <c r="AX210" s="12" t="s">
        <v>70</v>
      </c>
      <c r="AY210" s="149" t="s">
        <v>133</v>
      </c>
    </row>
    <row r="211" spans="2:65" s="13" customFormat="1" ht="10.199999999999999">
      <c r="B211" s="155"/>
      <c r="D211" s="148" t="s">
        <v>144</v>
      </c>
      <c r="E211" s="156" t="s">
        <v>19</v>
      </c>
      <c r="F211" s="157" t="s">
        <v>146</v>
      </c>
      <c r="H211" s="158">
        <v>176.518</v>
      </c>
      <c r="I211" s="159"/>
      <c r="L211" s="155"/>
      <c r="M211" s="160"/>
      <c r="T211" s="161"/>
      <c r="AT211" s="156" t="s">
        <v>144</v>
      </c>
      <c r="AU211" s="156" t="s">
        <v>79</v>
      </c>
      <c r="AV211" s="13" t="s">
        <v>140</v>
      </c>
      <c r="AW211" s="13" t="s">
        <v>32</v>
      </c>
      <c r="AX211" s="13" t="s">
        <v>77</v>
      </c>
      <c r="AY211" s="156" t="s">
        <v>133</v>
      </c>
    </row>
    <row r="212" spans="2:65" s="1" customFormat="1" ht="24.15" customHeight="1">
      <c r="B212" s="31"/>
      <c r="C212" s="130" t="s">
        <v>515</v>
      </c>
      <c r="D212" s="130" t="s">
        <v>135</v>
      </c>
      <c r="E212" s="131" t="s">
        <v>269</v>
      </c>
      <c r="F212" s="132" t="s">
        <v>270</v>
      </c>
      <c r="G212" s="133" t="s">
        <v>251</v>
      </c>
      <c r="H212" s="134">
        <v>3353.8420000000001</v>
      </c>
      <c r="I212" s="135"/>
      <c r="J212" s="136">
        <f>ROUND(I212*H212,2)</f>
        <v>0</v>
      </c>
      <c r="K212" s="132" t="s">
        <v>139</v>
      </c>
      <c r="L212" s="31"/>
      <c r="M212" s="137" t="s">
        <v>19</v>
      </c>
      <c r="N212" s="138" t="s">
        <v>41</v>
      </c>
      <c r="P212" s="139">
        <f>O212*H212</f>
        <v>0</v>
      </c>
      <c r="Q212" s="139">
        <v>0</v>
      </c>
      <c r="R212" s="139">
        <f>Q212*H212</f>
        <v>0</v>
      </c>
      <c r="S212" s="139">
        <v>0</v>
      </c>
      <c r="T212" s="140">
        <f>S212*H212</f>
        <v>0</v>
      </c>
      <c r="AR212" s="141" t="s">
        <v>140</v>
      </c>
      <c r="AT212" s="141" t="s">
        <v>135</v>
      </c>
      <c r="AU212" s="141" t="s">
        <v>79</v>
      </c>
      <c r="AY212" s="16" t="s">
        <v>133</v>
      </c>
      <c r="BE212" s="142">
        <f>IF(N212="základní",J212,0)</f>
        <v>0</v>
      </c>
      <c r="BF212" s="142">
        <f>IF(N212="snížená",J212,0)</f>
        <v>0</v>
      </c>
      <c r="BG212" s="142">
        <f>IF(N212="zákl. přenesená",J212,0)</f>
        <v>0</v>
      </c>
      <c r="BH212" s="142">
        <f>IF(N212="sníž. přenesená",J212,0)</f>
        <v>0</v>
      </c>
      <c r="BI212" s="142">
        <f>IF(N212="nulová",J212,0)</f>
        <v>0</v>
      </c>
      <c r="BJ212" s="16" t="s">
        <v>77</v>
      </c>
      <c r="BK212" s="142">
        <f>ROUND(I212*H212,2)</f>
        <v>0</v>
      </c>
      <c r="BL212" s="16" t="s">
        <v>140</v>
      </c>
      <c r="BM212" s="141" t="s">
        <v>516</v>
      </c>
    </row>
    <row r="213" spans="2:65" s="1" customFormat="1" ht="10.199999999999999">
      <c r="B213" s="31"/>
      <c r="D213" s="143" t="s">
        <v>142</v>
      </c>
      <c r="F213" s="144" t="s">
        <v>272</v>
      </c>
      <c r="I213" s="145"/>
      <c r="L213" s="31"/>
      <c r="M213" s="146"/>
      <c r="T213" s="52"/>
      <c r="AT213" s="16" t="s">
        <v>142</v>
      </c>
      <c r="AU213" s="16" t="s">
        <v>79</v>
      </c>
    </row>
    <row r="214" spans="2:65" s="12" customFormat="1" ht="10.199999999999999">
      <c r="B214" s="147"/>
      <c r="D214" s="148" t="s">
        <v>144</v>
      </c>
      <c r="E214" s="149" t="s">
        <v>19</v>
      </c>
      <c r="F214" s="150" t="s">
        <v>517</v>
      </c>
      <c r="H214" s="151">
        <v>3353.8420000000001</v>
      </c>
      <c r="I214" s="152"/>
      <c r="L214" s="147"/>
      <c r="M214" s="153"/>
      <c r="T214" s="154"/>
      <c r="AT214" s="149" t="s">
        <v>144</v>
      </c>
      <c r="AU214" s="149" t="s">
        <v>79</v>
      </c>
      <c r="AV214" s="12" t="s">
        <v>79</v>
      </c>
      <c r="AW214" s="12" t="s">
        <v>32</v>
      </c>
      <c r="AX214" s="12" t="s">
        <v>70</v>
      </c>
      <c r="AY214" s="149" t="s">
        <v>133</v>
      </c>
    </row>
    <row r="215" spans="2:65" s="13" customFormat="1" ht="10.199999999999999">
      <c r="B215" s="155"/>
      <c r="D215" s="148" t="s">
        <v>144</v>
      </c>
      <c r="E215" s="156" t="s">
        <v>19</v>
      </c>
      <c r="F215" s="157" t="s">
        <v>146</v>
      </c>
      <c r="H215" s="158">
        <v>3353.8420000000001</v>
      </c>
      <c r="I215" s="159"/>
      <c r="L215" s="155"/>
      <c r="M215" s="160"/>
      <c r="T215" s="161"/>
      <c r="AT215" s="156" t="s">
        <v>144</v>
      </c>
      <c r="AU215" s="156" t="s">
        <v>79</v>
      </c>
      <c r="AV215" s="13" t="s">
        <v>140</v>
      </c>
      <c r="AW215" s="13" t="s">
        <v>32</v>
      </c>
      <c r="AX215" s="13" t="s">
        <v>77</v>
      </c>
      <c r="AY215" s="156" t="s">
        <v>133</v>
      </c>
    </row>
    <row r="216" spans="2:65" s="1" customFormat="1" ht="24.15" customHeight="1">
      <c r="B216" s="31"/>
      <c r="C216" s="130" t="s">
        <v>518</v>
      </c>
      <c r="D216" s="130" t="s">
        <v>135</v>
      </c>
      <c r="E216" s="131" t="s">
        <v>275</v>
      </c>
      <c r="F216" s="132" t="s">
        <v>276</v>
      </c>
      <c r="G216" s="133" t="s">
        <v>251</v>
      </c>
      <c r="H216" s="134">
        <v>53.597999999999999</v>
      </c>
      <c r="I216" s="135"/>
      <c r="J216" s="136">
        <f>ROUND(I216*H216,2)</f>
        <v>0</v>
      </c>
      <c r="K216" s="132" t="s">
        <v>139</v>
      </c>
      <c r="L216" s="31"/>
      <c r="M216" s="137" t="s">
        <v>19</v>
      </c>
      <c r="N216" s="138" t="s">
        <v>41</v>
      </c>
      <c r="P216" s="139">
        <f>O216*H216</f>
        <v>0</v>
      </c>
      <c r="Q216" s="139">
        <v>0</v>
      </c>
      <c r="R216" s="139">
        <f>Q216*H216</f>
        <v>0</v>
      </c>
      <c r="S216" s="139">
        <v>0</v>
      </c>
      <c r="T216" s="140">
        <f>S216*H216</f>
        <v>0</v>
      </c>
      <c r="AR216" s="141" t="s">
        <v>140</v>
      </c>
      <c r="AT216" s="141" t="s">
        <v>135</v>
      </c>
      <c r="AU216" s="141" t="s">
        <v>79</v>
      </c>
      <c r="AY216" s="16" t="s">
        <v>133</v>
      </c>
      <c r="BE216" s="142">
        <f>IF(N216="základní",J216,0)</f>
        <v>0</v>
      </c>
      <c r="BF216" s="142">
        <f>IF(N216="snížená",J216,0)</f>
        <v>0</v>
      </c>
      <c r="BG216" s="142">
        <f>IF(N216="zákl. přenesená",J216,0)</f>
        <v>0</v>
      </c>
      <c r="BH216" s="142">
        <f>IF(N216="sníž. přenesená",J216,0)</f>
        <v>0</v>
      </c>
      <c r="BI216" s="142">
        <f>IF(N216="nulová",J216,0)</f>
        <v>0</v>
      </c>
      <c r="BJ216" s="16" t="s">
        <v>77</v>
      </c>
      <c r="BK216" s="142">
        <f>ROUND(I216*H216,2)</f>
        <v>0</v>
      </c>
      <c r="BL216" s="16" t="s">
        <v>140</v>
      </c>
      <c r="BM216" s="141" t="s">
        <v>519</v>
      </c>
    </row>
    <row r="217" spans="2:65" s="1" customFormat="1" ht="10.199999999999999">
      <c r="B217" s="31"/>
      <c r="D217" s="143" t="s">
        <v>142</v>
      </c>
      <c r="F217" s="144" t="s">
        <v>278</v>
      </c>
      <c r="I217" s="145"/>
      <c r="L217" s="31"/>
      <c r="M217" s="146"/>
      <c r="T217" s="52"/>
      <c r="AT217" s="16" t="s">
        <v>142</v>
      </c>
      <c r="AU217" s="16" t="s">
        <v>79</v>
      </c>
    </row>
    <row r="218" spans="2:65" s="12" customFormat="1" ht="10.199999999999999">
      <c r="B218" s="147"/>
      <c r="D218" s="148" t="s">
        <v>144</v>
      </c>
      <c r="E218" s="149" t="s">
        <v>19</v>
      </c>
      <c r="F218" s="150" t="s">
        <v>508</v>
      </c>
      <c r="H218" s="151">
        <v>48.597999999999999</v>
      </c>
      <c r="I218" s="152"/>
      <c r="L218" s="147"/>
      <c r="M218" s="153"/>
      <c r="T218" s="154"/>
      <c r="AT218" s="149" t="s">
        <v>144</v>
      </c>
      <c r="AU218" s="149" t="s">
        <v>79</v>
      </c>
      <c r="AV218" s="12" t="s">
        <v>79</v>
      </c>
      <c r="AW218" s="12" t="s">
        <v>32</v>
      </c>
      <c r="AX218" s="12" t="s">
        <v>70</v>
      </c>
      <c r="AY218" s="149" t="s">
        <v>133</v>
      </c>
    </row>
    <row r="219" spans="2:65" s="12" customFormat="1" ht="10.199999999999999">
      <c r="B219" s="147"/>
      <c r="D219" s="148" t="s">
        <v>144</v>
      </c>
      <c r="E219" s="149" t="s">
        <v>19</v>
      </c>
      <c r="F219" s="150" t="s">
        <v>279</v>
      </c>
      <c r="H219" s="151">
        <v>5</v>
      </c>
      <c r="I219" s="152"/>
      <c r="L219" s="147"/>
      <c r="M219" s="153"/>
      <c r="T219" s="154"/>
      <c r="AT219" s="149" t="s">
        <v>144</v>
      </c>
      <c r="AU219" s="149" t="s">
        <v>79</v>
      </c>
      <c r="AV219" s="12" t="s">
        <v>79</v>
      </c>
      <c r="AW219" s="12" t="s">
        <v>32</v>
      </c>
      <c r="AX219" s="12" t="s">
        <v>70</v>
      </c>
      <c r="AY219" s="149" t="s">
        <v>133</v>
      </c>
    </row>
    <row r="220" spans="2:65" s="13" customFormat="1" ht="10.199999999999999">
      <c r="B220" s="155"/>
      <c r="D220" s="148" t="s">
        <v>144</v>
      </c>
      <c r="E220" s="156" t="s">
        <v>19</v>
      </c>
      <c r="F220" s="157" t="s">
        <v>146</v>
      </c>
      <c r="H220" s="158">
        <v>53.597999999999999</v>
      </c>
      <c r="I220" s="159"/>
      <c r="L220" s="155"/>
      <c r="M220" s="160"/>
      <c r="T220" s="161"/>
      <c r="AT220" s="156" t="s">
        <v>144</v>
      </c>
      <c r="AU220" s="156" t="s">
        <v>79</v>
      </c>
      <c r="AV220" s="13" t="s">
        <v>140</v>
      </c>
      <c r="AW220" s="13" t="s">
        <v>32</v>
      </c>
      <c r="AX220" s="13" t="s">
        <v>77</v>
      </c>
      <c r="AY220" s="156" t="s">
        <v>133</v>
      </c>
    </row>
    <row r="221" spans="2:65" s="1" customFormat="1" ht="24.15" customHeight="1">
      <c r="B221" s="31"/>
      <c r="C221" s="130" t="s">
        <v>520</v>
      </c>
      <c r="D221" s="130" t="s">
        <v>135</v>
      </c>
      <c r="E221" s="131" t="s">
        <v>281</v>
      </c>
      <c r="F221" s="132" t="s">
        <v>282</v>
      </c>
      <c r="G221" s="133" t="s">
        <v>251</v>
      </c>
      <c r="H221" s="134">
        <v>176.518</v>
      </c>
      <c r="I221" s="135"/>
      <c r="J221" s="136">
        <f>ROUND(I221*H221,2)</f>
        <v>0</v>
      </c>
      <c r="K221" s="132" t="s">
        <v>139</v>
      </c>
      <c r="L221" s="31"/>
      <c r="M221" s="137" t="s">
        <v>19</v>
      </c>
      <c r="N221" s="138" t="s">
        <v>41</v>
      </c>
      <c r="P221" s="139">
        <f>O221*H221</f>
        <v>0</v>
      </c>
      <c r="Q221" s="139">
        <v>0</v>
      </c>
      <c r="R221" s="139">
        <f>Q221*H221</f>
        <v>0</v>
      </c>
      <c r="S221" s="139">
        <v>0</v>
      </c>
      <c r="T221" s="140">
        <f>S221*H221</f>
        <v>0</v>
      </c>
      <c r="AR221" s="141" t="s">
        <v>140</v>
      </c>
      <c r="AT221" s="141" t="s">
        <v>135</v>
      </c>
      <c r="AU221" s="141" t="s">
        <v>79</v>
      </c>
      <c r="AY221" s="16" t="s">
        <v>133</v>
      </c>
      <c r="BE221" s="142">
        <f>IF(N221="základní",J221,0)</f>
        <v>0</v>
      </c>
      <c r="BF221" s="142">
        <f>IF(N221="snížená",J221,0)</f>
        <v>0</v>
      </c>
      <c r="BG221" s="142">
        <f>IF(N221="zákl. přenesená",J221,0)</f>
        <v>0</v>
      </c>
      <c r="BH221" s="142">
        <f>IF(N221="sníž. přenesená",J221,0)</f>
        <v>0</v>
      </c>
      <c r="BI221" s="142">
        <f>IF(N221="nulová",J221,0)</f>
        <v>0</v>
      </c>
      <c r="BJ221" s="16" t="s">
        <v>77</v>
      </c>
      <c r="BK221" s="142">
        <f>ROUND(I221*H221,2)</f>
        <v>0</v>
      </c>
      <c r="BL221" s="16" t="s">
        <v>140</v>
      </c>
      <c r="BM221" s="141" t="s">
        <v>521</v>
      </c>
    </row>
    <row r="222" spans="2:65" s="1" customFormat="1" ht="10.199999999999999">
      <c r="B222" s="31"/>
      <c r="D222" s="143" t="s">
        <v>142</v>
      </c>
      <c r="F222" s="144" t="s">
        <v>284</v>
      </c>
      <c r="I222" s="145"/>
      <c r="L222" s="31"/>
      <c r="M222" s="146"/>
      <c r="T222" s="52"/>
      <c r="AT222" s="16" t="s">
        <v>142</v>
      </c>
      <c r="AU222" s="16" t="s">
        <v>79</v>
      </c>
    </row>
    <row r="223" spans="2:65" s="12" customFormat="1" ht="10.199999999999999">
      <c r="B223" s="147"/>
      <c r="D223" s="148" t="s">
        <v>144</v>
      </c>
      <c r="E223" s="149" t="s">
        <v>19</v>
      </c>
      <c r="F223" s="150" t="s">
        <v>522</v>
      </c>
      <c r="H223" s="151">
        <v>176.518</v>
      </c>
      <c r="I223" s="152"/>
      <c r="L223" s="147"/>
      <c r="M223" s="153"/>
      <c r="T223" s="154"/>
      <c r="AT223" s="149" t="s">
        <v>144</v>
      </c>
      <c r="AU223" s="149" t="s">
        <v>79</v>
      </c>
      <c r="AV223" s="12" t="s">
        <v>79</v>
      </c>
      <c r="AW223" s="12" t="s">
        <v>32</v>
      </c>
      <c r="AX223" s="12" t="s">
        <v>70</v>
      </c>
      <c r="AY223" s="149" t="s">
        <v>133</v>
      </c>
    </row>
    <row r="224" spans="2:65" s="13" customFormat="1" ht="10.199999999999999">
      <c r="B224" s="155"/>
      <c r="D224" s="148" t="s">
        <v>144</v>
      </c>
      <c r="E224" s="156" t="s">
        <v>19</v>
      </c>
      <c r="F224" s="157" t="s">
        <v>146</v>
      </c>
      <c r="H224" s="158">
        <v>176.518</v>
      </c>
      <c r="I224" s="159"/>
      <c r="L224" s="155"/>
      <c r="M224" s="160"/>
      <c r="T224" s="161"/>
      <c r="AT224" s="156" t="s">
        <v>144</v>
      </c>
      <c r="AU224" s="156" t="s">
        <v>79</v>
      </c>
      <c r="AV224" s="13" t="s">
        <v>140</v>
      </c>
      <c r="AW224" s="13" t="s">
        <v>32</v>
      </c>
      <c r="AX224" s="13" t="s">
        <v>77</v>
      </c>
      <c r="AY224" s="156" t="s">
        <v>133</v>
      </c>
    </row>
    <row r="225" spans="2:65" s="11" customFormat="1" ht="22.8" customHeight="1">
      <c r="B225" s="118"/>
      <c r="D225" s="119" t="s">
        <v>69</v>
      </c>
      <c r="E225" s="128" t="s">
        <v>286</v>
      </c>
      <c r="F225" s="128" t="s">
        <v>287</v>
      </c>
      <c r="I225" s="121"/>
      <c r="J225" s="129">
        <f>BK225</f>
        <v>0</v>
      </c>
      <c r="L225" s="118"/>
      <c r="M225" s="123"/>
      <c r="P225" s="124">
        <f>SUM(P226:P227)</f>
        <v>0</v>
      </c>
      <c r="R225" s="124">
        <f>SUM(R226:R227)</f>
        <v>0</v>
      </c>
      <c r="T225" s="125">
        <f>SUM(T226:T227)</f>
        <v>0</v>
      </c>
      <c r="AR225" s="119" t="s">
        <v>77</v>
      </c>
      <c r="AT225" s="126" t="s">
        <v>69</v>
      </c>
      <c r="AU225" s="126" t="s">
        <v>77</v>
      </c>
      <c r="AY225" s="119" t="s">
        <v>133</v>
      </c>
      <c r="BK225" s="127">
        <f>SUM(BK226:BK227)</f>
        <v>0</v>
      </c>
    </row>
    <row r="226" spans="2:65" s="1" customFormat="1" ht="24.15" customHeight="1">
      <c r="B226" s="31"/>
      <c r="C226" s="130" t="s">
        <v>523</v>
      </c>
      <c r="D226" s="130" t="s">
        <v>135</v>
      </c>
      <c r="E226" s="131" t="s">
        <v>289</v>
      </c>
      <c r="F226" s="132" t="s">
        <v>290</v>
      </c>
      <c r="G226" s="133" t="s">
        <v>251</v>
      </c>
      <c r="H226" s="134">
        <v>14.247</v>
      </c>
      <c r="I226" s="135"/>
      <c r="J226" s="136">
        <f>ROUND(I226*H226,2)</f>
        <v>0</v>
      </c>
      <c r="K226" s="132" t="s">
        <v>139</v>
      </c>
      <c r="L226" s="31"/>
      <c r="M226" s="137" t="s">
        <v>19</v>
      </c>
      <c r="N226" s="138" t="s">
        <v>41</v>
      </c>
      <c r="P226" s="139">
        <f>O226*H226</f>
        <v>0</v>
      </c>
      <c r="Q226" s="139">
        <v>0</v>
      </c>
      <c r="R226" s="139">
        <f>Q226*H226</f>
        <v>0</v>
      </c>
      <c r="S226" s="139">
        <v>0</v>
      </c>
      <c r="T226" s="140">
        <f>S226*H226</f>
        <v>0</v>
      </c>
      <c r="AR226" s="141" t="s">
        <v>140</v>
      </c>
      <c r="AT226" s="141" t="s">
        <v>135</v>
      </c>
      <c r="AU226" s="141" t="s">
        <v>79</v>
      </c>
      <c r="AY226" s="16" t="s">
        <v>133</v>
      </c>
      <c r="BE226" s="142">
        <f>IF(N226="základní",J226,0)</f>
        <v>0</v>
      </c>
      <c r="BF226" s="142">
        <f>IF(N226="snížená",J226,0)</f>
        <v>0</v>
      </c>
      <c r="BG226" s="142">
        <f>IF(N226="zákl. přenesená",J226,0)</f>
        <v>0</v>
      </c>
      <c r="BH226" s="142">
        <f>IF(N226="sníž. přenesená",J226,0)</f>
        <v>0</v>
      </c>
      <c r="BI226" s="142">
        <f>IF(N226="nulová",J226,0)</f>
        <v>0</v>
      </c>
      <c r="BJ226" s="16" t="s">
        <v>77</v>
      </c>
      <c r="BK226" s="142">
        <f>ROUND(I226*H226,2)</f>
        <v>0</v>
      </c>
      <c r="BL226" s="16" t="s">
        <v>140</v>
      </c>
      <c r="BM226" s="141" t="s">
        <v>524</v>
      </c>
    </row>
    <row r="227" spans="2:65" s="1" customFormat="1" ht="10.199999999999999">
      <c r="B227" s="31"/>
      <c r="D227" s="143" t="s">
        <v>142</v>
      </c>
      <c r="F227" s="144" t="s">
        <v>292</v>
      </c>
      <c r="I227" s="145"/>
      <c r="L227" s="31"/>
      <c r="M227" s="146"/>
      <c r="T227" s="52"/>
      <c r="AT227" s="16" t="s">
        <v>142</v>
      </c>
      <c r="AU227" s="16" t="s">
        <v>79</v>
      </c>
    </row>
    <row r="228" spans="2:65" s="11" customFormat="1" ht="22.8" customHeight="1">
      <c r="B228" s="118"/>
      <c r="D228" s="119" t="s">
        <v>69</v>
      </c>
      <c r="E228" s="128" t="s">
        <v>293</v>
      </c>
      <c r="F228" s="128" t="s">
        <v>294</v>
      </c>
      <c r="I228" s="121"/>
      <c r="J228" s="129">
        <f>BK228</f>
        <v>0</v>
      </c>
      <c r="L228" s="118"/>
      <c r="M228" s="123"/>
      <c r="P228" s="124">
        <f>SUM(P229:P230)</f>
        <v>0</v>
      </c>
      <c r="R228" s="124">
        <f>SUM(R229:R230)</f>
        <v>0</v>
      </c>
      <c r="T228" s="125">
        <f>SUM(T229:T230)</f>
        <v>0</v>
      </c>
      <c r="AR228" s="119" t="s">
        <v>77</v>
      </c>
      <c r="AT228" s="126" t="s">
        <v>69</v>
      </c>
      <c r="AU228" s="126" t="s">
        <v>77</v>
      </c>
      <c r="AY228" s="119" t="s">
        <v>133</v>
      </c>
      <c r="BK228" s="127">
        <f>SUM(BK229:BK230)</f>
        <v>0</v>
      </c>
    </row>
    <row r="229" spans="2:65" s="1" customFormat="1" ht="21.75" customHeight="1">
      <c r="B229" s="31"/>
      <c r="C229" s="130" t="s">
        <v>525</v>
      </c>
      <c r="D229" s="130" t="s">
        <v>135</v>
      </c>
      <c r="E229" s="131" t="s">
        <v>296</v>
      </c>
      <c r="F229" s="132" t="s">
        <v>297</v>
      </c>
      <c r="G229" s="133" t="s">
        <v>186</v>
      </c>
      <c r="H229" s="134">
        <v>1</v>
      </c>
      <c r="I229" s="135"/>
      <c r="J229" s="136">
        <f>ROUND(I229*H229,2)</f>
        <v>0</v>
      </c>
      <c r="K229" s="132" t="s">
        <v>19</v>
      </c>
      <c r="L229" s="31"/>
      <c r="M229" s="137" t="s">
        <v>19</v>
      </c>
      <c r="N229" s="138" t="s">
        <v>41</v>
      </c>
      <c r="P229" s="139">
        <f>O229*H229</f>
        <v>0</v>
      </c>
      <c r="Q229" s="139">
        <v>0</v>
      </c>
      <c r="R229" s="139">
        <f>Q229*H229</f>
        <v>0</v>
      </c>
      <c r="S229" s="139">
        <v>0</v>
      </c>
      <c r="T229" s="140">
        <f>S229*H229</f>
        <v>0</v>
      </c>
      <c r="AR229" s="141" t="s">
        <v>140</v>
      </c>
      <c r="AT229" s="141" t="s">
        <v>135</v>
      </c>
      <c r="AU229" s="141" t="s">
        <v>79</v>
      </c>
      <c r="AY229" s="16" t="s">
        <v>133</v>
      </c>
      <c r="BE229" s="142">
        <f>IF(N229="základní",J229,0)</f>
        <v>0</v>
      </c>
      <c r="BF229" s="142">
        <f>IF(N229="snížená",J229,0)</f>
        <v>0</v>
      </c>
      <c r="BG229" s="142">
        <f>IF(N229="zákl. přenesená",J229,0)</f>
        <v>0</v>
      </c>
      <c r="BH229" s="142">
        <f>IF(N229="sníž. přenesená",J229,0)</f>
        <v>0</v>
      </c>
      <c r="BI229" s="142">
        <f>IF(N229="nulová",J229,0)</f>
        <v>0</v>
      </c>
      <c r="BJ229" s="16" t="s">
        <v>77</v>
      </c>
      <c r="BK229" s="142">
        <f>ROUND(I229*H229,2)</f>
        <v>0</v>
      </c>
      <c r="BL229" s="16" t="s">
        <v>140</v>
      </c>
      <c r="BM229" s="141" t="s">
        <v>526</v>
      </c>
    </row>
    <row r="230" spans="2:65" s="1" customFormat="1" ht="24.15" customHeight="1">
      <c r="B230" s="31"/>
      <c r="C230" s="130" t="s">
        <v>527</v>
      </c>
      <c r="D230" s="130" t="s">
        <v>135</v>
      </c>
      <c r="E230" s="131" t="s">
        <v>300</v>
      </c>
      <c r="F230" s="132" t="s">
        <v>301</v>
      </c>
      <c r="G230" s="133" t="s">
        <v>186</v>
      </c>
      <c r="H230" s="134">
        <v>1</v>
      </c>
      <c r="I230" s="135"/>
      <c r="J230" s="136">
        <f>ROUND(I230*H230,2)</f>
        <v>0</v>
      </c>
      <c r="K230" s="132" t="s">
        <v>19</v>
      </c>
      <c r="L230" s="31"/>
      <c r="M230" s="137" t="s">
        <v>19</v>
      </c>
      <c r="N230" s="138" t="s">
        <v>41</v>
      </c>
      <c r="P230" s="139">
        <f>O230*H230</f>
        <v>0</v>
      </c>
      <c r="Q230" s="139">
        <v>0</v>
      </c>
      <c r="R230" s="139">
        <f>Q230*H230</f>
        <v>0</v>
      </c>
      <c r="S230" s="139">
        <v>0</v>
      </c>
      <c r="T230" s="140">
        <f>S230*H230</f>
        <v>0</v>
      </c>
      <c r="AR230" s="141" t="s">
        <v>140</v>
      </c>
      <c r="AT230" s="141" t="s">
        <v>135</v>
      </c>
      <c r="AU230" s="141" t="s">
        <v>79</v>
      </c>
      <c r="AY230" s="16" t="s">
        <v>133</v>
      </c>
      <c r="BE230" s="142">
        <f>IF(N230="základní",J230,0)</f>
        <v>0</v>
      </c>
      <c r="BF230" s="142">
        <f>IF(N230="snížená",J230,0)</f>
        <v>0</v>
      </c>
      <c r="BG230" s="142">
        <f>IF(N230="zákl. přenesená",J230,0)</f>
        <v>0</v>
      </c>
      <c r="BH230" s="142">
        <f>IF(N230="sníž. přenesená",J230,0)</f>
        <v>0</v>
      </c>
      <c r="BI230" s="142">
        <f>IF(N230="nulová",J230,0)</f>
        <v>0</v>
      </c>
      <c r="BJ230" s="16" t="s">
        <v>77</v>
      </c>
      <c r="BK230" s="142">
        <f>ROUND(I230*H230,2)</f>
        <v>0</v>
      </c>
      <c r="BL230" s="16" t="s">
        <v>140</v>
      </c>
      <c r="BM230" s="141" t="s">
        <v>528</v>
      </c>
    </row>
    <row r="231" spans="2:65" s="11" customFormat="1" ht="25.95" customHeight="1">
      <c r="B231" s="118"/>
      <c r="D231" s="119" t="s">
        <v>69</v>
      </c>
      <c r="E231" s="120" t="s">
        <v>303</v>
      </c>
      <c r="F231" s="120" t="s">
        <v>304</v>
      </c>
      <c r="I231" s="121"/>
      <c r="J231" s="122">
        <f>BK231</f>
        <v>0</v>
      </c>
      <c r="L231" s="118"/>
      <c r="M231" s="123"/>
      <c r="P231" s="124">
        <f>P232</f>
        <v>0</v>
      </c>
      <c r="R231" s="124">
        <f>R232</f>
        <v>0</v>
      </c>
      <c r="T231" s="125">
        <f>T232</f>
        <v>0</v>
      </c>
      <c r="AR231" s="119" t="s">
        <v>140</v>
      </c>
      <c r="AT231" s="126" t="s">
        <v>69</v>
      </c>
      <c r="AU231" s="126" t="s">
        <v>70</v>
      </c>
      <c r="AY231" s="119" t="s">
        <v>133</v>
      </c>
      <c r="BK231" s="127">
        <f>BK232</f>
        <v>0</v>
      </c>
    </row>
    <row r="232" spans="2:65" s="1" customFormat="1" ht="16.5" customHeight="1">
      <c r="B232" s="31"/>
      <c r="C232" s="130" t="s">
        <v>529</v>
      </c>
      <c r="D232" s="130" t="s">
        <v>135</v>
      </c>
      <c r="E232" s="131" t="s">
        <v>306</v>
      </c>
      <c r="F232" s="132" t="s">
        <v>307</v>
      </c>
      <c r="G232" s="133" t="s">
        <v>186</v>
      </c>
      <c r="H232" s="134">
        <v>2</v>
      </c>
      <c r="I232" s="135"/>
      <c r="J232" s="136">
        <f>ROUND(I232*H232,2)</f>
        <v>0</v>
      </c>
      <c r="K232" s="132" t="s">
        <v>19</v>
      </c>
      <c r="L232" s="31"/>
      <c r="M232" s="172" t="s">
        <v>19</v>
      </c>
      <c r="N232" s="173" t="s">
        <v>41</v>
      </c>
      <c r="O232" s="174"/>
      <c r="P232" s="175">
        <f>O232*H232</f>
        <v>0</v>
      </c>
      <c r="Q232" s="175">
        <v>0</v>
      </c>
      <c r="R232" s="175">
        <f>Q232*H232</f>
        <v>0</v>
      </c>
      <c r="S232" s="175">
        <v>0</v>
      </c>
      <c r="T232" s="176">
        <f>S232*H232</f>
        <v>0</v>
      </c>
      <c r="AR232" s="141" t="s">
        <v>308</v>
      </c>
      <c r="AT232" s="141" t="s">
        <v>135</v>
      </c>
      <c r="AU232" s="141" t="s">
        <v>77</v>
      </c>
      <c r="AY232" s="16" t="s">
        <v>133</v>
      </c>
      <c r="BE232" s="142">
        <f>IF(N232="základní",J232,0)</f>
        <v>0</v>
      </c>
      <c r="BF232" s="142">
        <f>IF(N232="snížená",J232,0)</f>
        <v>0</v>
      </c>
      <c r="BG232" s="142">
        <f>IF(N232="zákl. přenesená",J232,0)</f>
        <v>0</v>
      </c>
      <c r="BH232" s="142">
        <f>IF(N232="sníž. přenesená",J232,0)</f>
        <v>0</v>
      </c>
      <c r="BI232" s="142">
        <f>IF(N232="nulová",J232,0)</f>
        <v>0</v>
      </c>
      <c r="BJ232" s="16" t="s">
        <v>77</v>
      </c>
      <c r="BK232" s="142">
        <f>ROUND(I232*H232,2)</f>
        <v>0</v>
      </c>
      <c r="BL232" s="16" t="s">
        <v>308</v>
      </c>
      <c r="BM232" s="141" t="s">
        <v>530</v>
      </c>
    </row>
    <row r="233" spans="2:65" s="1" customFormat="1" ht="6.9" customHeight="1">
      <c r="B233" s="40"/>
      <c r="C233" s="41"/>
      <c r="D233" s="41"/>
      <c r="E233" s="41"/>
      <c r="F233" s="41"/>
      <c r="G233" s="41"/>
      <c r="H233" s="41"/>
      <c r="I233" s="41"/>
      <c r="J233" s="41"/>
      <c r="K233" s="41"/>
      <c r="L233" s="31"/>
    </row>
  </sheetData>
  <sheetProtection algorithmName="SHA-512" hashValue="OWKXkrHBElRcRwdXzFRg5r7y3WNW27UmXpWsjS0gNouBIfkKv9ItLsMPgUS2RHZHNHZicNWPsGsxQciSkl+p7Q==" saltValue="gt9Hud4Pwwqlxr3LN9hXNlhgTi5S9daIw2QxNK6VFfvEtvkzPiSncRMHejd0jHQR3GoeYnYLU7LM7zUdJn3NFw==" spinCount="100000" sheet="1" objects="1" scenarios="1" formatColumns="0" formatRows="0" autoFilter="0"/>
  <autoFilter ref="C94:K232" xr:uid="{00000000-0009-0000-0000-000004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 xr:uid="{00000000-0004-0000-0400-000000000000}"/>
    <hyperlink ref="F103" r:id="rId2" xr:uid="{00000000-0004-0000-0400-000001000000}"/>
    <hyperlink ref="F107" r:id="rId3" xr:uid="{00000000-0004-0000-0400-000002000000}"/>
    <hyperlink ref="F112" r:id="rId4" xr:uid="{00000000-0004-0000-0400-000003000000}"/>
    <hyperlink ref="F116" r:id="rId5" xr:uid="{00000000-0004-0000-0400-000004000000}"/>
    <hyperlink ref="F120" r:id="rId6" xr:uid="{00000000-0004-0000-0400-000005000000}"/>
    <hyperlink ref="F124" r:id="rId7" xr:uid="{00000000-0004-0000-0400-000006000000}"/>
    <hyperlink ref="F128" r:id="rId8" xr:uid="{00000000-0004-0000-0400-000007000000}"/>
    <hyperlink ref="F133" r:id="rId9" xr:uid="{00000000-0004-0000-0400-000008000000}"/>
    <hyperlink ref="F138" r:id="rId10" xr:uid="{00000000-0004-0000-0400-000009000000}"/>
    <hyperlink ref="F141" r:id="rId11" xr:uid="{00000000-0004-0000-0400-00000A000000}"/>
    <hyperlink ref="F146" r:id="rId12" xr:uid="{00000000-0004-0000-0400-00000B000000}"/>
    <hyperlink ref="F150" r:id="rId13" xr:uid="{00000000-0004-0000-0400-00000C000000}"/>
    <hyperlink ref="F154" r:id="rId14" xr:uid="{00000000-0004-0000-0400-00000D000000}"/>
    <hyperlink ref="F159" r:id="rId15" xr:uid="{00000000-0004-0000-0400-00000E000000}"/>
    <hyperlink ref="F164" r:id="rId16" xr:uid="{00000000-0004-0000-0400-00000F000000}"/>
    <hyperlink ref="F166" r:id="rId17" xr:uid="{00000000-0004-0000-0400-000010000000}"/>
    <hyperlink ref="F171" r:id="rId18" xr:uid="{00000000-0004-0000-0400-000011000000}"/>
    <hyperlink ref="F173" r:id="rId19" xr:uid="{00000000-0004-0000-0400-000012000000}"/>
    <hyperlink ref="F175" r:id="rId20" xr:uid="{00000000-0004-0000-0400-000013000000}"/>
    <hyperlink ref="F179" r:id="rId21" xr:uid="{00000000-0004-0000-0400-000014000000}"/>
    <hyperlink ref="F181" r:id="rId22" xr:uid="{00000000-0004-0000-0400-000015000000}"/>
    <hyperlink ref="F189" r:id="rId23" xr:uid="{00000000-0004-0000-0400-000016000000}"/>
    <hyperlink ref="F191" r:id="rId24" xr:uid="{00000000-0004-0000-0400-000017000000}"/>
    <hyperlink ref="F193" r:id="rId25" xr:uid="{00000000-0004-0000-0400-000018000000}"/>
    <hyperlink ref="F197" r:id="rId26" xr:uid="{00000000-0004-0000-0400-000019000000}"/>
    <hyperlink ref="F200" r:id="rId27" xr:uid="{00000000-0004-0000-0400-00001A000000}"/>
    <hyperlink ref="F205" r:id="rId28" xr:uid="{00000000-0004-0000-0400-00001B000000}"/>
    <hyperlink ref="F209" r:id="rId29" xr:uid="{00000000-0004-0000-0400-00001C000000}"/>
    <hyperlink ref="F213" r:id="rId30" xr:uid="{00000000-0004-0000-0400-00001D000000}"/>
    <hyperlink ref="F217" r:id="rId31" xr:uid="{00000000-0004-0000-0400-00001E000000}"/>
    <hyperlink ref="F222" r:id="rId32" xr:uid="{00000000-0004-0000-0400-00001F000000}"/>
    <hyperlink ref="F227" r:id="rId33" xr:uid="{00000000-0004-0000-0400-00002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1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6" t="s">
        <v>96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100</v>
      </c>
      <c r="L4" s="19"/>
      <c r="M4" s="89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308" t="str">
        <f>'Rekapitulace stavby'!K6</f>
        <v>Oprava povrchu komunikace Chodovická – úsek od ul. Náchodská po ul. Běluňská</v>
      </c>
      <c r="F7" s="309"/>
      <c r="G7" s="309"/>
      <c r="H7" s="309"/>
      <c r="L7" s="19"/>
    </row>
    <row r="8" spans="2:46" s="1" customFormat="1" ht="12" customHeight="1">
      <c r="B8" s="31"/>
      <c r="D8" s="26" t="s">
        <v>101</v>
      </c>
      <c r="L8" s="31"/>
    </row>
    <row r="9" spans="2:46" s="1" customFormat="1" ht="16.5" customHeight="1">
      <c r="B9" s="31"/>
      <c r="E9" s="267" t="s">
        <v>531</v>
      </c>
      <c r="F9" s="310"/>
      <c r="G9" s="310"/>
      <c r="H9" s="310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29. 3. 2026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28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311" t="str">
        <f>'Rekapitulace stavby'!E14</f>
        <v>Vyplň údaj</v>
      </c>
      <c r="F18" s="292"/>
      <c r="G18" s="292"/>
      <c r="H18" s="292"/>
      <c r="I18" s="26" t="s">
        <v>28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26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28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26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28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0"/>
      <c r="E27" s="297" t="s">
        <v>19</v>
      </c>
      <c r="F27" s="297"/>
      <c r="G27" s="297"/>
      <c r="H27" s="297"/>
      <c r="L27" s="90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91" t="s">
        <v>36</v>
      </c>
      <c r="J30" s="62">
        <f>ROUND(J84, 2)</f>
        <v>0</v>
      </c>
      <c r="L30" s="31"/>
    </row>
    <row r="31" spans="2:12" s="1" customFormat="1" ht="6.9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" customHeight="1">
      <c r="B33" s="31"/>
      <c r="D33" s="51" t="s">
        <v>40</v>
      </c>
      <c r="E33" s="26" t="s">
        <v>41</v>
      </c>
      <c r="F33" s="82">
        <f>ROUND((SUM(BE84:BE115)),  2)</f>
        <v>0</v>
      </c>
      <c r="I33" s="92">
        <v>0.21</v>
      </c>
      <c r="J33" s="82">
        <f>ROUND(((SUM(BE84:BE115))*I33),  2)</f>
        <v>0</v>
      </c>
      <c r="L33" s="31"/>
    </row>
    <row r="34" spans="2:12" s="1" customFormat="1" ht="14.4" customHeight="1">
      <c r="B34" s="31"/>
      <c r="E34" s="26" t="s">
        <v>42</v>
      </c>
      <c r="F34" s="82">
        <f>ROUND((SUM(BF84:BF115)),  2)</f>
        <v>0</v>
      </c>
      <c r="I34" s="92">
        <v>0.12</v>
      </c>
      <c r="J34" s="82">
        <f>ROUND(((SUM(BF84:BF115))*I34),  2)</f>
        <v>0</v>
      </c>
      <c r="L34" s="31"/>
    </row>
    <row r="35" spans="2:12" s="1" customFormat="1" ht="14.4" hidden="1" customHeight="1">
      <c r="B35" s="31"/>
      <c r="E35" s="26" t="s">
        <v>43</v>
      </c>
      <c r="F35" s="82">
        <f>ROUND((SUM(BG84:BG115)),  2)</f>
        <v>0</v>
      </c>
      <c r="I35" s="92">
        <v>0.21</v>
      </c>
      <c r="J35" s="82">
        <f>0</f>
        <v>0</v>
      </c>
      <c r="L35" s="31"/>
    </row>
    <row r="36" spans="2:12" s="1" customFormat="1" ht="14.4" hidden="1" customHeight="1">
      <c r="B36" s="31"/>
      <c r="E36" s="26" t="s">
        <v>44</v>
      </c>
      <c r="F36" s="82">
        <f>ROUND((SUM(BH84:BH115)),  2)</f>
        <v>0</v>
      </c>
      <c r="I36" s="92">
        <v>0.12</v>
      </c>
      <c r="J36" s="82">
        <f>0</f>
        <v>0</v>
      </c>
      <c r="L36" s="31"/>
    </row>
    <row r="37" spans="2:12" s="1" customFormat="1" ht="14.4" hidden="1" customHeight="1">
      <c r="B37" s="31"/>
      <c r="E37" s="26" t="s">
        <v>45</v>
      </c>
      <c r="F37" s="82">
        <f>ROUND((SUM(BI84:BI115)),  2)</f>
        <v>0</v>
      </c>
      <c r="I37" s="92">
        <v>0</v>
      </c>
      <c r="J37" s="82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3"/>
      <c r="D39" s="94" t="s">
        <v>46</v>
      </c>
      <c r="E39" s="53"/>
      <c r="F39" s="53"/>
      <c r="G39" s="95" t="s">
        <v>47</v>
      </c>
      <c r="H39" s="96" t="s">
        <v>48</v>
      </c>
      <c r="I39" s="53"/>
      <c r="J39" s="97">
        <f>SUM(J30:J37)</f>
        <v>0</v>
      </c>
      <c r="K39" s="98"/>
      <c r="L39" s="31"/>
    </row>
    <row r="40" spans="2:12" s="1" customFormat="1" ht="14.4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" customHeight="1">
      <c r="B45" s="31"/>
      <c r="C45" s="20" t="s">
        <v>105</v>
      </c>
      <c r="L45" s="31"/>
    </row>
    <row r="46" spans="2:12" s="1" customFormat="1" ht="6.9" customHeight="1">
      <c r="B46" s="31"/>
      <c r="L46" s="31"/>
    </row>
    <row r="47" spans="2:12" s="1" customFormat="1" ht="12" customHeight="1">
      <c r="B47" s="31"/>
      <c r="C47" s="26" t="s">
        <v>16</v>
      </c>
      <c r="L47" s="31"/>
    </row>
    <row r="48" spans="2:12" s="1" customFormat="1" ht="16.5" customHeight="1">
      <c r="B48" s="31"/>
      <c r="E48" s="308" t="str">
        <f>E7</f>
        <v>Oprava povrchu komunikace Chodovická – úsek od ul. Náchodská po ul. Běluňská</v>
      </c>
      <c r="F48" s="309"/>
      <c r="G48" s="309"/>
      <c r="H48" s="309"/>
      <c r="L48" s="31"/>
    </row>
    <row r="49" spans="2:47" s="1" customFormat="1" ht="12" customHeight="1">
      <c r="B49" s="31"/>
      <c r="C49" s="26" t="s">
        <v>101</v>
      </c>
      <c r="L49" s="31"/>
    </row>
    <row r="50" spans="2:47" s="1" customFormat="1" ht="16.5" customHeight="1">
      <c r="B50" s="31"/>
      <c r="E50" s="267" t="str">
        <f>E9</f>
        <v>ON - Ostatní náklady</v>
      </c>
      <c r="F50" s="310"/>
      <c r="G50" s="310"/>
      <c r="H50" s="310"/>
      <c r="L50" s="31"/>
    </row>
    <row r="51" spans="2:47" s="1" customFormat="1" ht="6.9" customHeight="1">
      <c r="B51" s="31"/>
      <c r="L51" s="31"/>
    </row>
    <row r="52" spans="2:47" s="1" customFormat="1" ht="12" customHeight="1">
      <c r="B52" s="31"/>
      <c r="C52" s="26" t="s">
        <v>21</v>
      </c>
      <c r="F52" s="24" t="str">
        <f>F12</f>
        <v>MČ Praha 20 - Horní Počernice</v>
      </c>
      <c r="I52" s="26" t="s">
        <v>23</v>
      </c>
      <c r="J52" s="48" t="str">
        <f>IF(J12="","",J12)</f>
        <v>29. 3. 2026</v>
      </c>
      <c r="L52" s="31"/>
    </row>
    <row r="53" spans="2:47" s="1" customFormat="1" ht="6.9" customHeight="1">
      <c r="B53" s="31"/>
      <c r="L53" s="31"/>
    </row>
    <row r="54" spans="2:47" s="1" customFormat="1" ht="15.15" customHeight="1">
      <c r="B54" s="31"/>
      <c r="C54" s="26" t="s">
        <v>25</v>
      </c>
      <c r="F54" s="24" t="str">
        <f>E15</f>
        <v xml:space="preserve"> </v>
      </c>
      <c r="I54" s="26" t="s">
        <v>31</v>
      </c>
      <c r="J54" s="29" t="str">
        <f>E21</f>
        <v xml:space="preserve"> </v>
      </c>
      <c r="L54" s="31"/>
    </row>
    <row r="55" spans="2:47" s="1" customFormat="1" ht="15.15" customHeight="1">
      <c r="B55" s="31"/>
      <c r="C55" s="26" t="s">
        <v>29</v>
      </c>
      <c r="F55" s="24" t="str">
        <f>IF(E18="","",E18)</f>
        <v>Vyplň údaj</v>
      </c>
      <c r="I55" s="26" t="s">
        <v>33</v>
      </c>
      <c r="J55" s="29" t="str">
        <f>E24</f>
        <v xml:space="preserve"> 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9" t="s">
        <v>106</v>
      </c>
      <c r="D57" s="93"/>
      <c r="E57" s="93"/>
      <c r="F57" s="93"/>
      <c r="G57" s="93"/>
      <c r="H57" s="93"/>
      <c r="I57" s="93"/>
      <c r="J57" s="100" t="s">
        <v>107</v>
      </c>
      <c r="K57" s="93"/>
      <c r="L57" s="31"/>
    </row>
    <row r="58" spans="2:47" s="1" customFormat="1" ht="10.35" customHeight="1">
      <c r="B58" s="31"/>
      <c r="L58" s="31"/>
    </row>
    <row r="59" spans="2:47" s="1" customFormat="1" ht="22.8" customHeight="1">
      <c r="B59" s="31"/>
      <c r="C59" s="101" t="s">
        <v>68</v>
      </c>
      <c r="J59" s="62">
        <f>J84</f>
        <v>0</v>
      </c>
      <c r="L59" s="31"/>
      <c r="AU59" s="16" t="s">
        <v>108</v>
      </c>
    </row>
    <row r="60" spans="2:47" s="8" customFormat="1" ht="24.9" customHeight="1">
      <c r="B60" s="102"/>
      <c r="D60" s="103" t="s">
        <v>532</v>
      </c>
      <c r="E60" s="104"/>
      <c r="F60" s="104"/>
      <c r="G60" s="104"/>
      <c r="H60" s="104"/>
      <c r="I60" s="104"/>
      <c r="J60" s="105">
        <f>J85</f>
        <v>0</v>
      </c>
      <c r="L60" s="102"/>
    </row>
    <row r="61" spans="2:47" s="9" customFormat="1" ht="19.95" customHeight="1">
      <c r="B61" s="106"/>
      <c r="D61" s="107" t="s">
        <v>533</v>
      </c>
      <c r="E61" s="108"/>
      <c r="F61" s="108"/>
      <c r="G61" s="108"/>
      <c r="H61" s="108"/>
      <c r="I61" s="108"/>
      <c r="J61" s="109">
        <f>J86</f>
        <v>0</v>
      </c>
      <c r="L61" s="106"/>
    </row>
    <row r="62" spans="2:47" s="9" customFormat="1" ht="19.95" customHeight="1">
      <c r="B62" s="106"/>
      <c r="D62" s="107" t="s">
        <v>534</v>
      </c>
      <c r="E62" s="108"/>
      <c r="F62" s="108"/>
      <c r="G62" s="108"/>
      <c r="H62" s="108"/>
      <c r="I62" s="108"/>
      <c r="J62" s="109">
        <f>J104</f>
        <v>0</v>
      </c>
      <c r="L62" s="106"/>
    </row>
    <row r="63" spans="2:47" s="9" customFormat="1" ht="19.95" customHeight="1">
      <c r="B63" s="106"/>
      <c r="D63" s="107" t="s">
        <v>535</v>
      </c>
      <c r="E63" s="108"/>
      <c r="F63" s="108"/>
      <c r="G63" s="108"/>
      <c r="H63" s="108"/>
      <c r="I63" s="108"/>
      <c r="J63" s="109">
        <f>J107</f>
        <v>0</v>
      </c>
      <c r="L63" s="106"/>
    </row>
    <row r="64" spans="2:47" s="9" customFormat="1" ht="19.95" customHeight="1">
      <c r="B64" s="106"/>
      <c r="D64" s="107" t="s">
        <v>536</v>
      </c>
      <c r="E64" s="108"/>
      <c r="F64" s="108"/>
      <c r="G64" s="108"/>
      <c r="H64" s="108"/>
      <c r="I64" s="108"/>
      <c r="J64" s="109">
        <f>J111</f>
        <v>0</v>
      </c>
      <c r="L64" s="106"/>
    </row>
    <row r="65" spans="2:12" s="1" customFormat="1" ht="21.75" customHeight="1">
      <c r="B65" s="31"/>
      <c r="L65" s="31"/>
    </row>
    <row r="66" spans="2:12" s="1" customFormat="1" ht="6.9" customHeight="1"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31"/>
    </row>
    <row r="70" spans="2:12" s="1" customFormat="1" ht="6.9" customHeight="1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31"/>
    </row>
    <row r="71" spans="2:12" s="1" customFormat="1" ht="24.9" customHeight="1">
      <c r="B71" s="31"/>
      <c r="C71" s="20" t="s">
        <v>118</v>
      </c>
      <c r="L71" s="31"/>
    </row>
    <row r="72" spans="2:12" s="1" customFormat="1" ht="6.9" customHeight="1">
      <c r="B72" s="31"/>
      <c r="L72" s="31"/>
    </row>
    <row r="73" spans="2:12" s="1" customFormat="1" ht="12" customHeight="1">
      <c r="B73" s="31"/>
      <c r="C73" s="26" t="s">
        <v>16</v>
      </c>
      <c r="L73" s="31"/>
    </row>
    <row r="74" spans="2:12" s="1" customFormat="1" ht="16.5" customHeight="1">
      <c r="B74" s="31"/>
      <c r="E74" s="308" t="str">
        <f>E7</f>
        <v>Oprava povrchu komunikace Chodovická – úsek od ul. Náchodská po ul. Běluňská</v>
      </c>
      <c r="F74" s="309"/>
      <c r="G74" s="309"/>
      <c r="H74" s="309"/>
      <c r="L74" s="31"/>
    </row>
    <row r="75" spans="2:12" s="1" customFormat="1" ht="12" customHeight="1">
      <c r="B75" s="31"/>
      <c r="C75" s="26" t="s">
        <v>101</v>
      </c>
      <c r="L75" s="31"/>
    </row>
    <row r="76" spans="2:12" s="1" customFormat="1" ht="16.5" customHeight="1">
      <c r="B76" s="31"/>
      <c r="E76" s="267" t="str">
        <f>E9</f>
        <v>ON - Ostatní náklady</v>
      </c>
      <c r="F76" s="310"/>
      <c r="G76" s="310"/>
      <c r="H76" s="310"/>
      <c r="L76" s="31"/>
    </row>
    <row r="77" spans="2:12" s="1" customFormat="1" ht="6.9" customHeight="1">
      <c r="B77" s="31"/>
      <c r="L77" s="31"/>
    </row>
    <row r="78" spans="2:12" s="1" customFormat="1" ht="12" customHeight="1">
      <c r="B78" s="31"/>
      <c r="C78" s="26" t="s">
        <v>21</v>
      </c>
      <c r="F78" s="24" t="str">
        <f>F12</f>
        <v>MČ Praha 20 - Horní Počernice</v>
      </c>
      <c r="I78" s="26" t="s">
        <v>23</v>
      </c>
      <c r="J78" s="48" t="str">
        <f>IF(J12="","",J12)</f>
        <v>29. 3. 2026</v>
      </c>
      <c r="L78" s="31"/>
    </row>
    <row r="79" spans="2:12" s="1" customFormat="1" ht="6.9" customHeight="1">
      <c r="B79" s="31"/>
      <c r="L79" s="31"/>
    </row>
    <row r="80" spans="2:12" s="1" customFormat="1" ht="15.15" customHeight="1">
      <c r="B80" s="31"/>
      <c r="C80" s="26" t="s">
        <v>25</v>
      </c>
      <c r="F80" s="24" t="str">
        <f>E15</f>
        <v xml:space="preserve"> </v>
      </c>
      <c r="I80" s="26" t="s">
        <v>31</v>
      </c>
      <c r="J80" s="29" t="str">
        <f>E21</f>
        <v xml:space="preserve"> </v>
      </c>
      <c r="L80" s="31"/>
    </row>
    <row r="81" spans="2:65" s="1" customFormat="1" ht="15.15" customHeight="1">
      <c r="B81" s="31"/>
      <c r="C81" s="26" t="s">
        <v>29</v>
      </c>
      <c r="F81" s="24" t="str">
        <f>IF(E18="","",E18)</f>
        <v>Vyplň údaj</v>
      </c>
      <c r="I81" s="26" t="s">
        <v>33</v>
      </c>
      <c r="J81" s="29" t="str">
        <f>E24</f>
        <v xml:space="preserve"> </v>
      </c>
      <c r="L81" s="31"/>
    </row>
    <row r="82" spans="2:65" s="1" customFormat="1" ht="10.35" customHeight="1">
      <c r="B82" s="31"/>
      <c r="L82" s="31"/>
    </row>
    <row r="83" spans="2:65" s="10" customFormat="1" ht="29.25" customHeight="1">
      <c r="B83" s="110"/>
      <c r="C83" s="111" t="s">
        <v>119</v>
      </c>
      <c r="D83" s="112" t="s">
        <v>55</v>
      </c>
      <c r="E83" s="112" t="s">
        <v>51</v>
      </c>
      <c r="F83" s="112" t="s">
        <v>52</v>
      </c>
      <c r="G83" s="112" t="s">
        <v>120</v>
      </c>
      <c r="H83" s="112" t="s">
        <v>121</v>
      </c>
      <c r="I83" s="112" t="s">
        <v>122</v>
      </c>
      <c r="J83" s="112" t="s">
        <v>107</v>
      </c>
      <c r="K83" s="113" t="s">
        <v>123</v>
      </c>
      <c r="L83" s="110"/>
      <c r="M83" s="55" t="s">
        <v>19</v>
      </c>
      <c r="N83" s="56" t="s">
        <v>40</v>
      </c>
      <c r="O83" s="56" t="s">
        <v>124</v>
      </c>
      <c r="P83" s="56" t="s">
        <v>125</v>
      </c>
      <c r="Q83" s="56" t="s">
        <v>126</v>
      </c>
      <c r="R83" s="56" t="s">
        <v>127</v>
      </c>
      <c r="S83" s="56" t="s">
        <v>128</v>
      </c>
      <c r="T83" s="57" t="s">
        <v>129</v>
      </c>
    </row>
    <row r="84" spans="2:65" s="1" customFormat="1" ht="22.8" customHeight="1">
      <c r="B84" s="31"/>
      <c r="C84" s="60" t="s">
        <v>130</v>
      </c>
      <c r="J84" s="114">
        <f>BK84</f>
        <v>0</v>
      </c>
      <c r="L84" s="31"/>
      <c r="M84" s="58"/>
      <c r="N84" s="49"/>
      <c r="O84" s="49"/>
      <c r="P84" s="115">
        <f>P85</f>
        <v>0</v>
      </c>
      <c r="Q84" s="49"/>
      <c r="R84" s="115">
        <f>R85</f>
        <v>0</v>
      </c>
      <c r="S84" s="49"/>
      <c r="T84" s="116">
        <f>T85</f>
        <v>0</v>
      </c>
      <c r="AT84" s="16" t="s">
        <v>69</v>
      </c>
      <c r="AU84" s="16" t="s">
        <v>108</v>
      </c>
      <c r="BK84" s="117">
        <f>BK85</f>
        <v>0</v>
      </c>
    </row>
    <row r="85" spans="2:65" s="11" customFormat="1" ht="25.95" customHeight="1">
      <c r="B85" s="118"/>
      <c r="D85" s="119" t="s">
        <v>69</v>
      </c>
      <c r="E85" s="120" t="s">
        <v>97</v>
      </c>
      <c r="F85" s="120" t="s">
        <v>98</v>
      </c>
      <c r="I85" s="121"/>
      <c r="J85" s="122">
        <f>BK85</f>
        <v>0</v>
      </c>
      <c r="L85" s="118"/>
      <c r="M85" s="123"/>
      <c r="P85" s="124">
        <f>P86+P104+P107+P111</f>
        <v>0</v>
      </c>
      <c r="R85" s="124">
        <f>R86+R104+R107+R111</f>
        <v>0</v>
      </c>
      <c r="T85" s="125">
        <f>T86+T104+T107+T111</f>
        <v>0</v>
      </c>
      <c r="AR85" s="119" t="s">
        <v>158</v>
      </c>
      <c r="AT85" s="126" t="s">
        <v>69</v>
      </c>
      <c r="AU85" s="126" t="s">
        <v>70</v>
      </c>
      <c r="AY85" s="119" t="s">
        <v>133</v>
      </c>
      <c r="BK85" s="127">
        <f>BK86+BK104+BK107+BK111</f>
        <v>0</v>
      </c>
    </row>
    <row r="86" spans="2:65" s="11" customFormat="1" ht="22.8" customHeight="1">
      <c r="B86" s="118"/>
      <c r="D86" s="119" t="s">
        <v>69</v>
      </c>
      <c r="E86" s="128" t="s">
        <v>537</v>
      </c>
      <c r="F86" s="128" t="s">
        <v>538</v>
      </c>
      <c r="I86" s="121"/>
      <c r="J86" s="129">
        <f>BK86</f>
        <v>0</v>
      </c>
      <c r="L86" s="118"/>
      <c r="M86" s="123"/>
      <c r="P86" s="124">
        <f>SUM(P87:P103)</f>
        <v>0</v>
      </c>
      <c r="R86" s="124">
        <f>SUM(R87:R103)</f>
        <v>0</v>
      </c>
      <c r="T86" s="125">
        <f>SUM(T87:T103)</f>
        <v>0</v>
      </c>
      <c r="AR86" s="119" t="s">
        <v>158</v>
      </c>
      <c r="AT86" s="126" t="s">
        <v>69</v>
      </c>
      <c r="AU86" s="126" t="s">
        <v>77</v>
      </c>
      <c r="AY86" s="119" t="s">
        <v>133</v>
      </c>
      <c r="BK86" s="127">
        <f>SUM(BK87:BK103)</f>
        <v>0</v>
      </c>
    </row>
    <row r="87" spans="2:65" s="1" customFormat="1" ht="16.5" customHeight="1">
      <c r="B87" s="31"/>
      <c r="C87" s="130" t="s">
        <v>77</v>
      </c>
      <c r="D87" s="130" t="s">
        <v>135</v>
      </c>
      <c r="E87" s="131" t="s">
        <v>539</v>
      </c>
      <c r="F87" s="132" t="s">
        <v>540</v>
      </c>
      <c r="G87" s="133" t="s">
        <v>541</v>
      </c>
      <c r="H87" s="134">
        <v>4</v>
      </c>
      <c r="I87" s="135"/>
      <c r="J87" s="136">
        <f>ROUND(I87*H87,2)</f>
        <v>0</v>
      </c>
      <c r="K87" s="132" t="s">
        <v>139</v>
      </c>
      <c r="L87" s="31"/>
      <c r="M87" s="137" t="s">
        <v>19</v>
      </c>
      <c r="N87" s="138" t="s">
        <v>41</v>
      </c>
      <c r="P87" s="139">
        <f>O87*H87</f>
        <v>0</v>
      </c>
      <c r="Q87" s="139">
        <v>0</v>
      </c>
      <c r="R87" s="139">
        <f>Q87*H87</f>
        <v>0</v>
      </c>
      <c r="S87" s="139">
        <v>0</v>
      </c>
      <c r="T87" s="140">
        <f>S87*H87</f>
        <v>0</v>
      </c>
      <c r="AR87" s="141" t="s">
        <v>140</v>
      </c>
      <c r="AT87" s="141" t="s">
        <v>135</v>
      </c>
      <c r="AU87" s="141" t="s">
        <v>79</v>
      </c>
      <c r="AY87" s="16" t="s">
        <v>133</v>
      </c>
      <c r="BE87" s="142">
        <f>IF(N87="základní",J87,0)</f>
        <v>0</v>
      </c>
      <c r="BF87" s="142">
        <f>IF(N87="snížená",J87,0)</f>
        <v>0</v>
      </c>
      <c r="BG87" s="142">
        <f>IF(N87="zákl. přenesená",J87,0)</f>
        <v>0</v>
      </c>
      <c r="BH87" s="142">
        <f>IF(N87="sníž. přenesená",J87,0)</f>
        <v>0</v>
      </c>
      <c r="BI87" s="142">
        <f>IF(N87="nulová",J87,0)</f>
        <v>0</v>
      </c>
      <c r="BJ87" s="16" t="s">
        <v>77</v>
      </c>
      <c r="BK87" s="142">
        <f>ROUND(I87*H87,2)</f>
        <v>0</v>
      </c>
      <c r="BL87" s="16" t="s">
        <v>140</v>
      </c>
      <c r="BM87" s="141" t="s">
        <v>542</v>
      </c>
    </row>
    <row r="88" spans="2:65" s="1" customFormat="1" ht="10.199999999999999">
      <c r="B88" s="31"/>
      <c r="D88" s="143" t="s">
        <v>142</v>
      </c>
      <c r="F88" s="144" t="s">
        <v>543</v>
      </c>
      <c r="I88" s="145"/>
      <c r="L88" s="31"/>
      <c r="M88" s="146"/>
      <c r="T88" s="52"/>
      <c r="AT88" s="16" t="s">
        <v>142</v>
      </c>
      <c r="AU88" s="16" t="s">
        <v>79</v>
      </c>
    </row>
    <row r="89" spans="2:65" s="12" customFormat="1" ht="10.199999999999999">
      <c r="B89" s="147"/>
      <c r="D89" s="148" t="s">
        <v>144</v>
      </c>
      <c r="E89" s="149" t="s">
        <v>19</v>
      </c>
      <c r="F89" s="150" t="s">
        <v>544</v>
      </c>
      <c r="H89" s="151">
        <v>4</v>
      </c>
      <c r="I89" s="152"/>
      <c r="L89" s="147"/>
      <c r="M89" s="153"/>
      <c r="T89" s="154"/>
      <c r="AT89" s="149" t="s">
        <v>144</v>
      </c>
      <c r="AU89" s="149" t="s">
        <v>79</v>
      </c>
      <c r="AV89" s="12" t="s">
        <v>79</v>
      </c>
      <c r="AW89" s="12" t="s">
        <v>32</v>
      </c>
      <c r="AX89" s="12" t="s">
        <v>70</v>
      </c>
      <c r="AY89" s="149" t="s">
        <v>133</v>
      </c>
    </row>
    <row r="90" spans="2:65" s="13" customFormat="1" ht="10.199999999999999">
      <c r="B90" s="155"/>
      <c r="D90" s="148" t="s">
        <v>144</v>
      </c>
      <c r="E90" s="156" t="s">
        <v>19</v>
      </c>
      <c r="F90" s="157" t="s">
        <v>146</v>
      </c>
      <c r="H90" s="158">
        <v>4</v>
      </c>
      <c r="I90" s="159"/>
      <c r="L90" s="155"/>
      <c r="M90" s="160"/>
      <c r="T90" s="161"/>
      <c r="AT90" s="156" t="s">
        <v>144</v>
      </c>
      <c r="AU90" s="156" t="s">
        <v>79</v>
      </c>
      <c r="AV90" s="13" t="s">
        <v>140</v>
      </c>
      <c r="AW90" s="13" t="s">
        <v>32</v>
      </c>
      <c r="AX90" s="13" t="s">
        <v>77</v>
      </c>
      <c r="AY90" s="156" t="s">
        <v>133</v>
      </c>
    </row>
    <row r="91" spans="2:65" s="1" customFormat="1" ht="16.5" customHeight="1">
      <c r="B91" s="31"/>
      <c r="C91" s="130" t="s">
        <v>79</v>
      </c>
      <c r="D91" s="130" t="s">
        <v>135</v>
      </c>
      <c r="E91" s="131" t="s">
        <v>545</v>
      </c>
      <c r="F91" s="132" t="s">
        <v>546</v>
      </c>
      <c r="G91" s="133" t="s">
        <v>541</v>
      </c>
      <c r="H91" s="134">
        <v>4</v>
      </c>
      <c r="I91" s="135"/>
      <c r="J91" s="136">
        <f>ROUND(I91*H91,2)</f>
        <v>0</v>
      </c>
      <c r="K91" s="132" t="s">
        <v>139</v>
      </c>
      <c r="L91" s="31"/>
      <c r="M91" s="137" t="s">
        <v>19</v>
      </c>
      <c r="N91" s="138" t="s">
        <v>41</v>
      </c>
      <c r="P91" s="139">
        <f>O91*H91</f>
        <v>0</v>
      </c>
      <c r="Q91" s="139">
        <v>0</v>
      </c>
      <c r="R91" s="139">
        <f>Q91*H91</f>
        <v>0</v>
      </c>
      <c r="S91" s="139">
        <v>0</v>
      </c>
      <c r="T91" s="140">
        <f>S91*H91</f>
        <v>0</v>
      </c>
      <c r="AR91" s="141" t="s">
        <v>547</v>
      </c>
      <c r="AT91" s="141" t="s">
        <v>135</v>
      </c>
      <c r="AU91" s="141" t="s">
        <v>79</v>
      </c>
      <c r="AY91" s="16" t="s">
        <v>133</v>
      </c>
      <c r="BE91" s="142">
        <f>IF(N91="základní",J91,0)</f>
        <v>0</v>
      </c>
      <c r="BF91" s="142">
        <f>IF(N91="snížená",J91,0)</f>
        <v>0</v>
      </c>
      <c r="BG91" s="142">
        <f>IF(N91="zákl. přenesená",J91,0)</f>
        <v>0</v>
      </c>
      <c r="BH91" s="142">
        <f>IF(N91="sníž. přenesená",J91,0)</f>
        <v>0</v>
      </c>
      <c r="BI91" s="142">
        <f>IF(N91="nulová",J91,0)</f>
        <v>0</v>
      </c>
      <c r="BJ91" s="16" t="s">
        <v>77</v>
      </c>
      <c r="BK91" s="142">
        <f>ROUND(I91*H91,2)</f>
        <v>0</v>
      </c>
      <c r="BL91" s="16" t="s">
        <v>547</v>
      </c>
      <c r="BM91" s="141" t="s">
        <v>548</v>
      </c>
    </row>
    <row r="92" spans="2:65" s="1" customFormat="1" ht="10.199999999999999">
      <c r="B92" s="31"/>
      <c r="D92" s="143" t="s">
        <v>142</v>
      </c>
      <c r="F92" s="144" t="s">
        <v>549</v>
      </c>
      <c r="I92" s="145"/>
      <c r="L92" s="31"/>
      <c r="M92" s="146"/>
      <c r="T92" s="52"/>
      <c r="AT92" s="16" t="s">
        <v>142</v>
      </c>
      <c r="AU92" s="16" t="s">
        <v>79</v>
      </c>
    </row>
    <row r="93" spans="2:65" s="12" customFormat="1" ht="10.199999999999999">
      <c r="B93" s="147"/>
      <c r="D93" s="148" t="s">
        <v>144</v>
      </c>
      <c r="E93" s="149" t="s">
        <v>19</v>
      </c>
      <c r="F93" s="150" t="s">
        <v>544</v>
      </c>
      <c r="H93" s="151">
        <v>4</v>
      </c>
      <c r="I93" s="152"/>
      <c r="L93" s="147"/>
      <c r="M93" s="153"/>
      <c r="T93" s="154"/>
      <c r="AT93" s="149" t="s">
        <v>144</v>
      </c>
      <c r="AU93" s="149" t="s">
        <v>79</v>
      </c>
      <c r="AV93" s="12" t="s">
        <v>79</v>
      </c>
      <c r="AW93" s="12" t="s">
        <v>32</v>
      </c>
      <c r="AX93" s="12" t="s">
        <v>70</v>
      </c>
      <c r="AY93" s="149" t="s">
        <v>133</v>
      </c>
    </row>
    <row r="94" spans="2:65" s="13" customFormat="1" ht="10.199999999999999">
      <c r="B94" s="155"/>
      <c r="D94" s="148" t="s">
        <v>144</v>
      </c>
      <c r="E94" s="156" t="s">
        <v>19</v>
      </c>
      <c r="F94" s="157" t="s">
        <v>146</v>
      </c>
      <c r="H94" s="158">
        <v>4</v>
      </c>
      <c r="I94" s="159"/>
      <c r="L94" s="155"/>
      <c r="M94" s="160"/>
      <c r="T94" s="161"/>
      <c r="AT94" s="156" t="s">
        <v>144</v>
      </c>
      <c r="AU94" s="156" t="s">
        <v>79</v>
      </c>
      <c r="AV94" s="13" t="s">
        <v>140</v>
      </c>
      <c r="AW94" s="13" t="s">
        <v>32</v>
      </c>
      <c r="AX94" s="13" t="s">
        <v>77</v>
      </c>
      <c r="AY94" s="156" t="s">
        <v>133</v>
      </c>
    </row>
    <row r="95" spans="2:65" s="1" customFormat="1" ht="16.5" customHeight="1">
      <c r="B95" s="31"/>
      <c r="C95" s="130" t="s">
        <v>152</v>
      </c>
      <c r="D95" s="130" t="s">
        <v>135</v>
      </c>
      <c r="E95" s="131" t="s">
        <v>550</v>
      </c>
      <c r="F95" s="132" t="s">
        <v>551</v>
      </c>
      <c r="G95" s="133" t="s">
        <v>541</v>
      </c>
      <c r="H95" s="134">
        <v>1</v>
      </c>
      <c r="I95" s="135"/>
      <c r="J95" s="136">
        <f>ROUND(I95*H95,2)</f>
        <v>0</v>
      </c>
      <c r="K95" s="132" t="s">
        <v>139</v>
      </c>
      <c r="L95" s="31"/>
      <c r="M95" s="137" t="s">
        <v>19</v>
      </c>
      <c r="N95" s="138" t="s">
        <v>41</v>
      </c>
      <c r="P95" s="139">
        <f>O95*H95</f>
        <v>0</v>
      </c>
      <c r="Q95" s="139">
        <v>0</v>
      </c>
      <c r="R95" s="139">
        <f>Q95*H95</f>
        <v>0</v>
      </c>
      <c r="S95" s="139">
        <v>0</v>
      </c>
      <c r="T95" s="140">
        <f>S95*H95</f>
        <v>0</v>
      </c>
      <c r="AR95" s="141" t="s">
        <v>140</v>
      </c>
      <c r="AT95" s="141" t="s">
        <v>135</v>
      </c>
      <c r="AU95" s="141" t="s">
        <v>79</v>
      </c>
      <c r="AY95" s="16" t="s">
        <v>133</v>
      </c>
      <c r="BE95" s="142">
        <f>IF(N95="základní",J95,0)</f>
        <v>0</v>
      </c>
      <c r="BF95" s="142">
        <f>IF(N95="snížená",J95,0)</f>
        <v>0</v>
      </c>
      <c r="BG95" s="142">
        <f>IF(N95="zákl. přenesená",J95,0)</f>
        <v>0</v>
      </c>
      <c r="BH95" s="142">
        <f>IF(N95="sníž. přenesená",J95,0)</f>
        <v>0</v>
      </c>
      <c r="BI95" s="142">
        <f>IF(N95="nulová",J95,0)</f>
        <v>0</v>
      </c>
      <c r="BJ95" s="16" t="s">
        <v>77</v>
      </c>
      <c r="BK95" s="142">
        <f>ROUND(I95*H95,2)</f>
        <v>0</v>
      </c>
      <c r="BL95" s="16" t="s">
        <v>140</v>
      </c>
      <c r="BM95" s="141" t="s">
        <v>552</v>
      </c>
    </row>
    <row r="96" spans="2:65" s="1" customFormat="1" ht="10.199999999999999">
      <c r="B96" s="31"/>
      <c r="D96" s="143" t="s">
        <v>142</v>
      </c>
      <c r="F96" s="144" t="s">
        <v>553</v>
      </c>
      <c r="I96" s="145"/>
      <c r="L96" s="31"/>
      <c r="M96" s="146"/>
      <c r="T96" s="52"/>
      <c r="AT96" s="16" t="s">
        <v>142</v>
      </c>
      <c r="AU96" s="16" t="s">
        <v>79</v>
      </c>
    </row>
    <row r="97" spans="2:65" s="1" customFormat="1" ht="16.5" customHeight="1">
      <c r="B97" s="31"/>
      <c r="C97" s="130" t="s">
        <v>140</v>
      </c>
      <c r="D97" s="130" t="s">
        <v>135</v>
      </c>
      <c r="E97" s="131" t="s">
        <v>554</v>
      </c>
      <c r="F97" s="132" t="s">
        <v>555</v>
      </c>
      <c r="G97" s="133" t="s">
        <v>541</v>
      </c>
      <c r="H97" s="134">
        <v>4</v>
      </c>
      <c r="I97" s="135"/>
      <c r="J97" s="136">
        <f>ROUND(I97*H97,2)</f>
        <v>0</v>
      </c>
      <c r="K97" s="132" t="s">
        <v>139</v>
      </c>
      <c r="L97" s="31"/>
      <c r="M97" s="137" t="s">
        <v>19</v>
      </c>
      <c r="N97" s="138" t="s">
        <v>41</v>
      </c>
      <c r="P97" s="139">
        <f>O97*H97</f>
        <v>0</v>
      </c>
      <c r="Q97" s="139">
        <v>0</v>
      </c>
      <c r="R97" s="139">
        <f>Q97*H97</f>
        <v>0</v>
      </c>
      <c r="S97" s="139">
        <v>0</v>
      </c>
      <c r="T97" s="140">
        <f>S97*H97</f>
        <v>0</v>
      </c>
      <c r="AR97" s="141" t="s">
        <v>140</v>
      </c>
      <c r="AT97" s="141" t="s">
        <v>135</v>
      </c>
      <c r="AU97" s="141" t="s">
        <v>79</v>
      </c>
      <c r="AY97" s="16" t="s">
        <v>133</v>
      </c>
      <c r="BE97" s="142">
        <f>IF(N97="základní",J97,0)</f>
        <v>0</v>
      </c>
      <c r="BF97" s="142">
        <f>IF(N97="snížená",J97,0)</f>
        <v>0</v>
      </c>
      <c r="BG97" s="142">
        <f>IF(N97="zákl. přenesená",J97,0)</f>
        <v>0</v>
      </c>
      <c r="BH97" s="142">
        <f>IF(N97="sníž. přenesená",J97,0)</f>
        <v>0</v>
      </c>
      <c r="BI97" s="142">
        <f>IF(N97="nulová",J97,0)</f>
        <v>0</v>
      </c>
      <c r="BJ97" s="16" t="s">
        <v>77</v>
      </c>
      <c r="BK97" s="142">
        <f>ROUND(I97*H97,2)</f>
        <v>0</v>
      </c>
      <c r="BL97" s="16" t="s">
        <v>140</v>
      </c>
      <c r="BM97" s="141" t="s">
        <v>556</v>
      </c>
    </row>
    <row r="98" spans="2:65" s="1" customFormat="1" ht="10.199999999999999">
      <c r="B98" s="31"/>
      <c r="D98" s="143" t="s">
        <v>142</v>
      </c>
      <c r="F98" s="144" t="s">
        <v>557</v>
      </c>
      <c r="I98" s="145"/>
      <c r="L98" s="31"/>
      <c r="M98" s="146"/>
      <c r="T98" s="52"/>
      <c r="AT98" s="16" t="s">
        <v>142</v>
      </c>
      <c r="AU98" s="16" t="s">
        <v>79</v>
      </c>
    </row>
    <row r="99" spans="2:65" s="12" customFormat="1" ht="10.199999999999999">
      <c r="B99" s="147"/>
      <c r="D99" s="148" t="s">
        <v>144</v>
      </c>
      <c r="E99" s="149" t="s">
        <v>19</v>
      </c>
      <c r="F99" s="150" t="s">
        <v>558</v>
      </c>
      <c r="H99" s="151">
        <v>4</v>
      </c>
      <c r="I99" s="152"/>
      <c r="L99" s="147"/>
      <c r="M99" s="153"/>
      <c r="T99" s="154"/>
      <c r="AT99" s="149" t="s">
        <v>144</v>
      </c>
      <c r="AU99" s="149" t="s">
        <v>79</v>
      </c>
      <c r="AV99" s="12" t="s">
        <v>79</v>
      </c>
      <c r="AW99" s="12" t="s">
        <v>32</v>
      </c>
      <c r="AX99" s="12" t="s">
        <v>70</v>
      </c>
      <c r="AY99" s="149" t="s">
        <v>133</v>
      </c>
    </row>
    <row r="100" spans="2:65" s="13" customFormat="1" ht="10.199999999999999">
      <c r="B100" s="155"/>
      <c r="D100" s="148" t="s">
        <v>144</v>
      </c>
      <c r="E100" s="156" t="s">
        <v>19</v>
      </c>
      <c r="F100" s="157" t="s">
        <v>146</v>
      </c>
      <c r="H100" s="158">
        <v>4</v>
      </c>
      <c r="I100" s="159"/>
      <c r="L100" s="155"/>
      <c r="M100" s="160"/>
      <c r="T100" s="161"/>
      <c r="AT100" s="156" t="s">
        <v>144</v>
      </c>
      <c r="AU100" s="156" t="s">
        <v>79</v>
      </c>
      <c r="AV100" s="13" t="s">
        <v>140</v>
      </c>
      <c r="AW100" s="13" t="s">
        <v>32</v>
      </c>
      <c r="AX100" s="13" t="s">
        <v>77</v>
      </c>
      <c r="AY100" s="156" t="s">
        <v>133</v>
      </c>
    </row>
    <row r="101" spans="2:65" s="1" customFormat="1" ht="16.5" customHeight="1">
      <c r="B101" s="31"/>
      <c r="C101" s="130" t="s">
        <v>158</v>
      </c>
      <c r="D101" s="130" t="s">
        <v>135</v>
      </c>
      <c r="E101" s="131" t="s">
        <v>559</v>
      </c>
      <c r="F101" s="132" t="s">
        <v>560</v>
      </c>
      <c r="G101" s="133" t="s">
        <v>541</v>
      </c>
      <c r="H101" s="134">
        <v>4</v>
      </c>
      <c r="I101" s="135"/>
      <c r="J101" s="136">
        <f>ROUND(I101*H101,2)</f>
        <v>0</v>
      </c>
      <c r="K101" s="132" t="s">
        <v>139</v>
      </c>
      <c r="L101" s="31"/>
      <c r="M101" s="137" t="s">
        <v>19</v>
      </c>
      <c r="N101" s="138" t="s">
        <v>41</v>
      </c>
      <c r="P101" s="139">
        <f>O101*H101</f>
        <v>0</v>
      </c>
      <c r="Q101" s="139">
        <v>0</v>
      </c>
      <c r="R101" s="139">
        <f>Q101*H101</f>
        <v>0</v>
      </c>
      <c r="S101" s="139">
        <v>0</v>
      </c>
      <c r="T101" s="140">
        <f>S101*H101</f>
        <v>0</v>
      </c>
      <c r="AR101" s="141" t="s">
        <v>140</v>
      </c>
      <c r="AT101" s="141" t="s">
        <v>135</v>
      </c>
      <c r="AU101" s="141" t="s">
        <v>79</v>
      </c>
      <c r="AY101" s="16" t="s">
        <v>133</v>
      </c>
      <c r="BE101" s="142">
        <f>IF(N101="základní",J101,0)</f>
        <v>0</v>
      </c>
      <c r="BF101" s="142">
        <f>IF(N101="snížená",J101,0)</f>
        <v>0</v>
      </c>
      <c r="BG101" s="142">
        <f>IF(N101="zákl. přenesená",J101,0)</f>
        <v>0</v>
      </c>
      <c r="BH101" s="142">
        <f>IF(N101="sníž. přenesená",J101,0)</f>
        <v>0</v>
      </c>
      <c r="BI101" s="142">
        <f>IF(N101="nulová",J101,0)</f>
        <v>0</v>
      </c>
      <c r="BJ101" s="16" t="s">
        <v>77</v>
      </c>
      <c r="BK101" s="142">
        <f>ROUND(I101*H101,2)</f>
        <v>0</v>
      </c>
      <c r="BL101" s="16" t="s">
        <v>140</v>
      </c>
      <c r="BM101" s="141" t="s">
        <v>561</v>
      </c>
    </row>
    <row r="102" spans="2:65" s="1" customFormat="1" ht="10.199999999999999">
      <c r="B102" s="31"/>
      <c r="D102" s="143" t="s">
        <v>142</v>
      </c>
      <c r="F102" s="144" t="s">
        <v>562</v>
      </c>
      <c r="I102" s="145"/>
      <c r="L102" s="31"/>
      <c r="M102" s="146"/>
      <c r="T102" s="52"/>
      <c r="AT102" s="16" t="s">
        <v>142</v>
      </c>
      <c r="AU102" s="16" t="s">
        <v>79</v>
      </c>
    </row>
    <row r="103" spans="2:65" s="1" customFormat="1" ht="16.5" customHeight="1">
      <c r="B103" s="31"/>
      <c r="C103" s="130" t="s">
        <v>170</v>
      </c>
      <c r="D103" s="130" t="s">
        <v>135</v>
      </c>
      <c r="E103" s="131" t="s">
        <v>563</v>
      </c>
      <c r="F103" s="132" t="s">
        <v>564</v>
      </c>
      <c r="G103" s="133" t="s">
        <v>541</v>
      </c>
      <c r="H103" s="134">
        <v>1</v>
      </c>
      <c r="I103" s="135"/>
      <c r="J103" s="136">
        <f>ROUND(I103*H103,2)</f>
        <v>0</v>
      </c>
      <c r="K103" s="132" t="s">
        <v>19</v>
      </c>
      <c r="L103" s="31"/>
      <c r="M103" s="137" t="s">
        <v>19</v>
      </c>
      <c r="N103" s="138" t="s">
        <v>41</v>
      </c>
      <c r="P103" s="139">
        <f>O103*H103</f>
        <v>0</v>
      </c>
      <c r="Q103" s="139">
        <v>0</v>
      </c>
      <c r="R103" s="139">
        <f>Q103*H103</f>
        <v>0</v>
      </c>
      <c r="S103" s="139">
        <v>0</v>
      </c>
      <c r="T103" s="140">
        <f>S103*H103</f>
        <v>0</v>
      </c>
      <c r="AR103" s="141" t="s">
        <v>140</v>
      </c>
      <c r="AT103" s="141" t="s">
        <v>135</v>
      </c>
      <c r="AU103" s="141" t="s">
        <v>79</v>
      </c>
      <c r="AY103" s="16" t="s">
        <v>133</v>
      </c>
      <c r="BE103" s="142">
        <f>IF(N103="základní",J103,0)</f>
        <v>0</v>
      </c>
      <c r="BF103" s="142">
        <f>IF(N103="snížená",J103,0)</f>
        <v>0</v>
      </c>
      <c r="BG103" s="142">
        <f>IF(N103="zákl. přenesená",J103,0)</f>
        <v>0</v>
      </c>
      <c r="BH103" s="142">
        <f>IF(N103="sníž. přenesená",J103,0)</f>
        <v>0</v>
      </c>
      <c r="BI103" s="142">
        <f>IF(N103="nulová",J103,0)</f>
        <v>0</v>
      </c>
      <c r="BJ103" s="16" t="s">
        <v>77</v>
      </c>
      <c r="BK103" s="142">
        <f>ROUND(I103*H103,2)</f>
        <v>0</v>
      </c>
      <c r="BL103" s="16" t="s">
        <v>140</v>
      </c>
      <c r="BM103" s="141" t="s">
        <v>565</v>
      </c>
    </row>
    <row r="104" spans="2:65" s="11" customFormat="1" ht="22.8" customHeight="1">
      <c r="B104" s="118"/>
      <c r="D104" s="119" t="s">
        <v>69</v>
      </c>
      <c r="E104" s="128" t="s">
        <v>566</v>
      </c>
      <c r="F104" s="128" t="s">
        <v>567</v>
      </c>
      <c r="I104" s="121"/>
      <c r="J104" s="129">
        <f>BK104</f>
        <v>0</v>
      </c>
      <c r="L104" s="118"/>
      <c r="M104" s="123"/>
      <c r="P104" s="124">
        <f>SUM(P105:P106)</f>
        <v>0</v>
      </c>
      <c r="R104" s="124">
        <f>SUM(R105:R106)</f>
        <v>0</v>
      </c>
      <c r="T104" s="125">
        <f>SUM(T105:T106)</f>
        <v>0</v>
      </c>
      <c r="AR104" s="119" t="s">
        <v>158</v>
      </c>
      <c r="AT104" s="126" t="s">
        <v>69</v>
      </c>
      <c r="AU104" s="126" t="s">
        <v>77</v>
      </c>
      <c r="AY104" s="119" t="s">
        <v>133</v>
      </c>
      <c r="BK104" s="127">
        <f>SUM(BK105:BK106)</f>
        <v>0</v>
      </c>
    </row>
    <row r="105" spans="2:65" s="1" customFormat="1" ht="16.5" customHeight="1">
      <c r="B105" s="31"/>
      <c r="C105" s="130" t="s">
        <v>176</v>
      </c>
      <c r="D105" s="130" t="s">
        <v>135</v>
      </c>
      <c r="E105" s="131" t="s">
        <v>568</v>
      </c>
      <c r="F105" s="132" t="s">
        <v>569</v>
      </c>
      <c r="G105" s="133" t="s">
        <v>541</v>
      </c>
      <c r="H105" s="134">
        <v>1</v>
      </c>
      <c r="I105" s="135"/>
      <c r="J105" s="136">
        <f>ROUND(I105*H105,2)</f>
        <v>0</v>
      </c>
      <c r="K105" s="132" t="s">
        <v>139</v>
      </c>
      <c r="L105" s="31"/>
      <c r="M105" s="137" t="s">
        <v>19</v>
      </c>
      <c r="N105" s="138" t="s">
        <v>41</v>
      </c>
      <c r="P105" s="139">
        <f>O105*H105</f>
        <v>0</v>
      </c>
      <c r="Q105" s="139">
        <v>0</v>
      </c>
      <c r="R105" s="139">
        <f>Q105*H105</f>
        <v>0</v>
      </c>
      <c r="S105" s="139">
        <v>0</v>
      </c>
      <c r="T105" s="140">
        <f>S105*H105</f>
        <v>0</v>
      </c>
      <c r="AR105" s="141" t="s">
        <v>140</v>
      </c>
      <c r="AT105" s="141" t="s">
        <v>135</v>
      </c>
      <c r="AU105" s="141" t="s">
        <v>79</v>
      </c>
      <c r="AY105" s="16" t="s">
        <v>133</v>
      </c>
      <c r="BE105" s="142">
        <f>IF(N105="základní",J105,0)</f>
        <v>0</v>
      </c>
      <c r="BF105" s="142">
        <f>IF(N105="snížená",J105,0)</f>
        <v>0</v>
      </c>
      <c r="BG105" s="142">
        <f>IF(N105="zákl. přenesená",J105,0)</f>
        <v>0</v>
      </c>
      <c r="BH105" s="142">
        <f>IF(N105="sníž. přenesená",J105,0)</f>
        <v>0</v>
      </c>
      <c r="BI105" s="142">
        <f>IF(N105="nulová",J105,0)</f>
        <v>0</v>
      </c>
      <c r="BJ105" s="16" t="s">
        <v>77</v>
      </c>
      <c r="BK105" s="142">
        <f>ROUND(I105*H105,2)</f>
        <v>0</v>
      </c>
      <c r="BL105" s="16" t="s">
        <v>140</v>
      </c>
      <c r="BM105" s="141" t="s">
        <v>570</v>
      </c>
    </row>
    <row r="106" spans="2:65" s="1" customFormat="1" ht="10.199999999999999">
      <c r="B106" s="31"/>
      <c r="D106" s="143" t="s">
        <v>142</v>
      </c>
      <c r="F106" s="144" t="s">
        <v>571</v>
      </c>
      <c r="I106" s="145"/>
      <c r="L106" s="31"/>
      <c r="M106" s="146"/>
      <c r="T106" s="52"/>
      <c r="AT106" s="16" t="s">
        <v>142</v>
      </c>
      <c r="AU106" s="16" t="s">
        <v>79</v>
      </c>
    </row>
    <row r="107" spans="2:65" s="11" customFormat="1" ht="22.8" customHeight="1">
      <c r="B107" s="118"/>
      <c r="D107" s="119" t="s">
        <v>69</v>
      </c>
      <c r="E107" s="128" t="s">
        <v>572</v>
      </c>
      <c r="F107" s="128" t="s">
        <v>573</v>
      </c>
      <c r="I107" s="121"/>
      <c r="J107" s="129">
        <f>BK107</f>
        <v>0</v>
      </c>
      <c r="L107" s="118"/>
      <c r="M107" s="123"/>
      <c r="P107" s="124">
        <f>SUM(P108:P110)</f>
        <v>0</v>
      </c>
      <c r="R107" s="124">
        <f>SUM(R108:R110)</f>
        <v>0</v>
      </c>
      <c r="T107" s="125">
        <f>SUM(T108:T110)</f>
        <v>0</v>
      </c>
      <c r="AR107" s="119" t="s">
        <v>158</v>
      </c>
      <c r="AT107" s="126" t="s">
        <v>69</v>
      </c>
      <c r="AU107" s="126" t="s">
        <v>77</v>
      </c>
      <c r="AY107" s="119" t="s">
        <v>133</v>
      </c>
      <c r="BK107" s="127">
        <f>SUM(BK108:BK110)</f>
        <v>0</v>
      </c>
    </row>
    <row r="108" spans="2:65" s="1" customFormat="1" ht="16.5" customHeight="1">
      <c r="B108" s="31"/>
      <c r="C108" s="130" t="s">
        <v>182</v>
      </c>
      <c r="D108" s="130" t="s">
        <v>135</v>
      </c>
      <c r="E108" s="131" t="s">
        <v>574</v>
      </c>
      <c r="F108" s="132" t="s">
        <v>575</v>
      </c>
      <c r="G108" s="133" t="s">
        <v>541</v>
      </c>
      <c r="H108" s="134">
        <v>1</v>
      </c>
      <c r="I108" s="135"/>
      <c r="J108" s="136">
        <f>ROUND(I108*H108,2)</f>
        <v>0</v>
      </c>
      <c r="K108" s="132" t="s">
        <v>139</v>
      </c>
      <c r="L108" s="31"/>
      <c r="M108" s="137" t="s">
        <v>19</v>
      </c>
      <c r="N108" s="138" t="s">
        <v>41</v>
      </c>
      <c r="P108" s="139">
        <f>O108*H108</f>
        <v>0</v>
      </c>
      <c r="Q108" s="139">
        <v>0</v>
      </c>
      <c r="R108" s="139">
        <f>Q108*H108</f>
        <v>0</v>
      </c>
      <c r="S108" s="139">
        <v>0</v>
      </c>
      <c r="T108" s="140">
        <f>S108*H108</f>
        <v>0</v>
      </c>
      <c r="AR108" s="141" t="s">
        <v>140</v>
      </c>
      <c r="AT108" s="141" t="s">
        <v>135</v>
      </c>
      <c r="AU108" s="141" t="s">
        <v>79</v>
      </c>
      <c r="AY108" s="16" t="s">
        <v>133</v>
      </c>
      <c r="BE108" s="142">
        <f>IF(N108="základní",J108,0)</f>
        <v>0</v>
      </c>
      <c r="BF108" s="142">
        <f>IF(N108="snížená",J108,0)</f>
        <v>0</v>
      </c>
      <c r="BG108" s="142">
        <f>IF(N108="zákl. přenesená",J108,0)</f>
        <v>0</v>
      </c>
      <c r="BH108" s="142">
        <f>IF(N108="sníž. přenesená",J108,0)</f>
        <v>0</v>
      </c>
      <c r="BI108" s="142">
        <f>IF(N108="nulová",J108,0)</f>
        <v>0</v>
      </c>
      <c r="BJ108" s="16" t="s">
        <v>77</v>
      </c>
      <c r="BK108" s="142">
        <f>ROUND(I108*H108,2)</f>
        <v>0</v>
      </c>
      <c r="BL108" s="16" t="s">
        <v>140</v>
      </c>
      <c r="BM108" s="141" t="s">
        <v>576</v>
      </c>
    </row>
    <row r="109" spans="2:65" s="1" customFormat="1" ht="10.199999999999999">
      <c r="B109" s="31"/>
      <c r="D109" s="143" t="s">
        <v>142</v>
      </c>
      <c r="F109" s="144" t="s">
        <v>577</v>
      </c>
      <c r="I109" s="145"/>
      <c r="L109" s="31"/>
      <c r="M109" s="146"/>
      <c r="T109" s="52"/>
      <c r="AT109" s="16" t="s">
        <v>142</v>
      </c>
      <c r="AU109" s="16" t="s">
        <v>79</v>
      </c>
    </row>
    <row r="110" spans="2:65" s="1" customFormat="1" ht="16.5" customHeight="1">
      <c r="B110" s="31"/>
      <c r="C110" s="130" t="s">
        <v>189</v>
      </c>
      <c r="D110" s="130" t="s">
        <v>135</v>
      </c>
      <c r="E110" s="131" t="s">
        <v>578</v>
      </c>
      <c r="F110" s="132" t="s">
        <v>579</v>
      </c>
      <c r="G110" s="133" t="s">
        <v>541</v>
      </c>
      <c r="H110" s="134">
        <v>1</v>
      </c>
      <c r="I110" s="135"/>
      <c r="J110" s="136">
        <f>ROUND(I110*H110,2)</f>
        <v>0</v>
      </c>
      <c r="K110" s="132" t="s">
        <v>19</v>
      </c>
      <c r="L110" s="31"/>
      <c r="M110" s="137" t="s">
        <v>19</v>
      </c>
      <c r="N110" s="138" t="s">
        <v>41</v>
      </c>
      <c r="P110" s="139">
        <f>O110*H110</f>
        <v>0</v>
      </c>
      <c r="Q110" s="139">
        <v>0</v>
      </c>
      <c r="R110" s="139">
        <f>Q110*H110</f>
        <v>0</v>
      </c>
      <c r="S110" s="139">
        <v>0</v>
      </c>
      <c r="T110" s="140">
        <f>S110*H110</f>
        <v>0</v>
      </c>
      <c r="AR110" s="141" t="s">
        <v>140</v>
      </c>
      <c r="AT110" s="141" t="s">
        <v>135</v>
      </c>
      <c r="AU110" s="141" t="s">
        <v>79</v>
      </c>
      <c r="AY110" s="16" t="s">
        <v>133</v>
      </c>
      <c r="BE110" s="142">
        <f>IF(N110="základní",J110,0)</f>
        <v>0</v>
      </c>
      <c r="BF110" s="142">
        <f>IF(N110="snížená",J110,0)</f>
        <v>0</v>
      </c>
      <c r="BG110" s="142">
        <f>IF(N110="zákl. přenesená",J110,0)</f>
        <v>0</v>
      </c>
      <c r="BH110" s="142">
        <f>IF(N110="sníž. přenesená",J110,0)</f>
        <v>0</v>
      </c>
      <c r="BI110" s="142">
        <f>IF(N110="nulová",J110,0)</f>
        <v>0</v>
      </c>
      <c r="BJ110" s="16" t="s">
        <v>77</v>
      </c>
      <c r="BK110" s="142">
        <f>ROUND(I110*H110,2)</f>
        <v>0</v>
      </c>
      <c r="BL110" s="16" t="s">
        <v>140</v>
      </c>
      <c r="BM110" s="141" t="s">
        <v>580</v>
      </c>
    </row>
    <row r="111" spans="2:65" s="11" customFormat="1" ht="22.8" customHeight="1">
      <c r="B111" s="118"/>
      <c r="D111" s="119" t="s">
        <v>69</v>
      </c>
      <c r="E111" s="128" t="s">
        <v>581</v>
      </c>
      <c r="F111" s="128" t="s">
        <v>95</v>
      </c>
      <c r="I111" s="121"/>
      <c r="J111" s="129">
        <f>BK111</f>
        <v>0</v>
      </c>
      <c r="L111" s="118"/>
      <c r="M111" s="123"/>
      <c r="P111" s="124">
        <f>SUM(P112:P115)</f>
        <v>0</v>
      </c>
      <c r="R111" s="124">
        <f>SUM(R112:R115)</f>
        <v>0</v>
      </c>
      <c r="T111" s="125">
        <f>SUM(T112:T115)</f>
        <v>0</v>
      </c>
      <c r="AR111" s="119" t="s">
        <v>158</v>
      </c>
      <c r="AT111" s="126" t="s">
        <v>69</v>
      </c>
      <c r="AU111" s="126" t="s">
        <v>77</v>
      </c>
      <c r="AY111" s="119" t="s">
        <v>133</v>
      </c>
      <c r="BK111" s="127">
        <f>SUM(BK112:BK115)</f>
        <v>0</v>
      </c>
    </row>
    <row r="112" spans="2:65" s="1" customFormat="1" ht="16.5" customHeight="1">
      <c r="B112" s="31"/>
      <c r="C112" s="130" t="s">
        <v>194</v>
      </c>
      <c r="D112" s="130" t="s">
        <v>135</v>
      </c>
      <c r="E112" s="131" t="s">
        <v>582</v>
      </c>
      <c r="F112" s="132" t="s">
        <v>583</v>
      </c>
      <c r="G112" s="133" t="s">
        <v>541</v>
      </c>
      <c r="H112" s="134">
        <v>1</v>
      </c>
      <c r="I112" s="135"/>
      <c r="J112" s="136">
        <f>ROUND(I112*H112,2)</f>
        <v>0</v>
      </c>
      <c r="K112" s="132" t="s">
        <v>139</v>
      </c>
      <c r="L112" s="31"/>
      <c r="M112" s="137" t="s">
        <v>19</v>
      </c>
      <c r="N112" s="138" t="s">
        <v>41</v>
      </c>
      <c r="P112" s="139">
        <f>O112*H112</f>
        <v>0</v>
      </c>
      <c r="Q112" s="139">
        <v>0</v>
      </c>
      <c r="R112" s="139">
        <f>Q112*H112</f>
        <v>0</v>
      </c>
      <c r="S112" s="139">
        <v>0</v>
      </c>
      <c r="T112" s="140">
        <f>S112*H112</f>
        <v>0</v>
      </c>
      <c r="AR112" s="141" t="s">
        <v>140</v>
      </c>
      <c r="AT112" s="141" t="s">
        <v>135</v>
      </c>
      <c r="AU112" s="141" t="s">
        <v>79</v>
      </c>
      <c r="AY112" s="16" t="s">
        <v>133</v>
      </c>
      <c r="BE112" s="142">
        <f>IF(N112="základní",J112,0)</f>
        <v>0</v>
      </c>
      <c r="BF112" s="142">
        <f>IF(N112="snížená",J112,0)</f>
        <v>0</v>
      </c>
      <c r="BG112" s="142">
        <f>IF(N112="zákl. přenesená",J112,0)</f>
        <v>0</v>
      </c>
      <c r="BH112" s="142">
        <f>IF(N112="sníž. přenesená",J112,0)</f>
        <v>0</v>
      </c>
      <c r="BI112" s="142">
        <f>IF(N112="nulová",J112,0)</f>
        <v>0</v>
      </c>
      <c r="BJ112" s="16" t="s">
        <v>77</v>
      </c>
      <c r="BK112" s="142">
        <f>ROUND(I112*H112,2)</f>
        <v>0</v>
      </c>
      <c r="BL112" s="16" t="s">
        <v>140</v>
      </c>
      <c r="BM112" s="141" t="s">
        <v>584</v>
      </c>
    </row>
    <row r="113" spans="2:51" s="1" customFormat="1" ht="10.199999999999999">
      <c r="B113" s="31"/>
      <c r="D113" s="143" t="s">
        <v>142</v>
      </c>
      <c r="F113" s="144" t="s">
        <v>585</v>
      </c>
      <c r="I113" s="145"/>
      <c r="L113" s="31"/>
      <c r="M113" s="146"/>
      <c r="T113" s="52"/>
      <c r="AT113" s="16" t="s">
        <v>142</v>
      </c>
      <c r="AU113" s="16" t="s">
        <v>79</v>
      </c>
    </row>
    <row r="114" spans="2:51" s="12" customFormat="1" ht="10.199999999999999">
      <c r="B114" s="147"/>
      <c r="D114" s="148" t="s">
        <v>144</v>
      </c>
      <c r="E114" s="149" t="s">
        <v>19</v>
      </c>
      <c r="F114" s="150" t="s">
        <v>586</v>
      </c>
      <c r="H114" s="151">
        <v>1</v>
      </c>
      <c r="I114" s="152"/>
      <c r="L114" s="147"/>
      <c r="M114" s="153"/>
      <c r="T114" s="154"/>
      <c r="AT114" s="149" t="s">
        <v>144</v>
      </c>
      <c r="AU114" s="149" t="s">
        <v>79</v>
      </c>
      <c r="AV114" s="12" t="s">
        <v>79</v>
      </c>
      <c r="AW114" s="12" t="s">
        <v>32</v>
      </c>
      <c r="AX114" s="12" t="s">
        <v>70</v>
      </c>
      <c r="AY114" s="149" t="s">
        <v>133</v>
      </c>
    </row>
    <row r="115" spans="2:51" s="13" customFormat="1" ht="10.199999999999999">
      <c r="B115" s="155"/>
      <c r="D115" s="148" t="s">
        <v>144</v>
      </c>
      <c r="E115" s="156" t="s">
        <v>19</v>
      </c>
      <c r="F115" s="157" t="s">
        <v>146</v>
      </c>
      <c r="H115" s="158">
        <v>1</v>
      </c>
      <c r="I115" s="159"/>
      <c r="L115" s="155"/>
      <c r="M115" s="177"/>
      <c r="N115" s="178"/>
      <c r="O115" s="178"/>
      <c r="P115" s="178"/>
      <c r="Q115" s="178"/>
      <c r="R115" s="178"/>
      <c r="S115" s="178"/>
      <c r="T115" s="179"/>
      <c r="AT115" s="156" t="s">
        <v>144</v>
      </c>
      <c r="AU115" s="156" t="s">
        <v>79</v>
      </c>
      <c r="AV115" s="13" t="s">
        <v>140</v>
      </c>
      <c r="AW115" s="13" t="s">
        <v>32</v>
      </c>
      <c r="AX115" s="13" t="s">
        <v>77</v>
      </c>
      <c r="AY115" s="156" t="s">
        <v>133</v>
      </c>
    </row>
    <row r="116" spans="2:51" s="1" customFormat="1" ht="6.9" customHeight="1"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31"/>
    </row>
  </sheetData>
  <sheetProtection algorithmName="SHA-512" hashValue="ceIVj5U+iNbGWfOQ2goiG9ncS5iIj6UgvlAqNvn08p2/SO3XAB4oVD11ysbMAieJmJuE4SOzgvDhhBIiIs1eBQ==" saltValue="dgyxjyHaO9QxMdQ8iVpHj7UHopF7nCCnPXfv9H7oUY+8dTRQr+0tlhdyGVFsAarwWHTdVTKgY4mwm4UksF3rhQ==" spinCount="100000" sheet="1" objects="1" scenarios="1" formatColumns="0" formatRows="0" autoFilter="0"/>
  <autoFilter ref="C83:K115" xr:uid="{00000000-0009-0000-0000-000005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500-000000000000}"/>
    <hyperlink ref="F92" r:id="rId2" xr:uid="{00000000-0004-0000-0500-000001000000}"/>
    <hyperlink ref="F96" r:id="rId3" xr:uid="{00000000-0004-0000-0500-000002000000}"/>
    <hyperlink ref="F98" r:id="rId4" xr:uid="{00000000-0004-0000-0500-000003000000}"/>
    <hyperlink ref="F102" r:id="rId5" xr:uid="{00000000-0004-0000-0500-000004000000}"/>
    <hyperlink ref="F106" r:id="rId6" xr:uid="{00000000-0004-0000-0500-000005000000}"/>
    <hyperlink ref="F109" r:id="rId7" xr:uid="{00000000-0004-0000-0500-000006000000}"/>
    <hyperlink ref="F113" r:id="rId8" xr:uid="{00000000-0004-0000-05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9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6" t="s">
        <v>99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100</v>
      </c>
      <c r="L4" s="19"/>
      <c r="M4" s="89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308" t="str">
        <f>'Rekapitulace stavby'!K6</f>
        <v>Oprava povrchu komunikace Chodovická – úsek od ul. Náchodská po ul. Běluňská</v>
      </c>
      <c r="F7" s="309"/>
      <c r="G7" s="309"/>
      <c r="H7" s="309"/>
      <c r="L7" s="19"/>
    </row>
    <row r="8" spans="2:46" s="1" customFormat="1" ht="12" customHeight="1">
      <c r="B8" s="31"/>
      <c r="D8" s="26" t="s">
        <v>101</v>
      </c>
      <c r="L8" s="31"/>
    </row>
    <row r="9" spans="2:46" s="1" customFormat="1" ht="16.5" customHeight="1">
      <c r="B9" s="31"/>
      <c r="E9" s="267" t="s">
        <v>532</v>
      </c>
      <c r="F9" s="310"/>
      <c r="G9" s="310"/>
      <c r="H9" s="310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29. 3. 2026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28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311" t="str">
        <f>'Rekapitulace stavby'!E14</f>
        <v>Vyplň údaj</v>
      </c>
      <c r="F18" s="292"/>
      <c r="G18" s="292"/>
      <c r="H18" s="292"/>
      <c r="I18" s="26" t="s">
        <v>28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26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28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26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28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0"/>
      <c r="E27" s="297" t="s">
        <v>19</v>
      </c>
      <c r="F27" s="297"/>
      <c r="G27" s="297"/>
      <c r="H27" s="297"/>
      <c r="L27" s="90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91" t="s">
        <v>36</v>
      </c>
      <c r="J30" s="62">
        <f>ROUND(J83, 2)</f>
        <v>0</v>
      </c>
      <c r="L30" s="31"/>
    </row>
    <row r="31" spans="2:12" s="1" customFormat="1" ht="6.9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" customHeight="1">
      <c r="B33" s="31"/>
      <c r="D33" s="51" t="s">
        <v>40</v>
      </c>
      <c r="E33" s="26" t="s">
        <v>41</v>
      </c>
      <c r="F33" s="82">
        <f>ROUND((SUM(BE83:BE93)),  2)</f>
        <v>0</v>
      </c>
      <c r="I33" s="92">
        <v>0.21</v>
      </c>
      <c r="J33" s="82">
        <f>ROUND(((SUM(BE83:BE93))*I33),  2)</f>
        <v>0</v>
      </c>
      <c r="L33" s="31"/>
    </row>
    <row r="34" spans="2:12" s="1" customFormat="1" ht="14.4" customHeight="1">
      <c r="B34" s="31"/>
      <c r="E34" s="26" t="s">
        <v>42</v>
      </c>
      <c r="F34" s="82">
        <f>ROUND((SUM(BF83:BF93)),  2)</f>
        <v>0</v>
      </c>
      <c r="I34" s="92">
        <v>0.12</v>
      </c>
      <c r="J34" s="82">
        <f>ROUND(((SUM(BF83:BF93))*I34),  2)</f>
        <v>0</v>
      </c>
      <c r="L34" s="31"/>
    </row>
    <row r="35" spans="2:12" s="1" customFormat="1" ht="14.4" hidden="1" customHeight="1">
      <c r="B35" s="31"/>
      <c r="E35" s="26" t="s">
        <v>43</v>
      </c>
      <c r="F35" s="82">
        <f>ROUND((SUM(BG83:BG93)),  2)</f>
        <v>0</v>
      </c>
      <c r="I35" s="92">
        <v>0.21</v>
      </c>
      <c r="J35" s="82">
        <f>0</f>
        <v>0</v>
      </c>
      <c r="L35" s="31"/>
    </row>
    <row r="36" spans="2:12" s="1" customFormat="1" ht="14.4" hidden="1" customHeight="1">
      <c r="B36" s="31"/>
      <c r="E36" s="26" t="s">
        <v>44</v>
      </c>
      <c r="F36" s="82">
        <f>ROUND((SUM(BH83:BH93)),  2)</f>
        <v>0</v>
      </c>
      <c r="I36" s="92">
        <v>0.12</v>
      </c>
      <c r="J36" s="82">
        <f>0</f>
        <v>0</v>
      </c>
      <c r="L36" s="31"/>
    </row>
    <row r="37" spans="2:12" s="1" customFormat="1" ht="14.4" hidden="1" customHeight="1">
      <c r="B37" s="31"/>
      <c r="E37" s="26" t="s">
        <v>45</v>
      </c>
      <c r="F37" s="82">
        <f>ROUND((SUM(BI83:BI93)),  2)</f>
        <v>0</v>
      </c>
      <c r="I37" s="92">
        <v>0</v>
      </c>
      <c r="J37" s="82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3"/>
      <c r="D39" s="94" t="s">
        <v>46</v>
      </c>
      <c r="E39" s="53"/>
      <c r="F39" s="53"/>
      <c r="G39" s="95" t="s">
        <v>47</v>
      </c>
      <c r="H39" s="96" t="s">
        <v>48</v>
      </c>
      <c r="I39" s="53"/>
      <c r="J39" s="97">
        <f>SUM(J30:J37)</f>
        <v>0</v>
      </c>
      <c r="K39" s="98"/>
      <c r="L39" s="31"/>
    </row>
    <row r="40" spans="2:12" s="1" customFormat="1" ht="14.4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" customHeight="1">
      <c r="B45" s="31"/>
      <c r="C45" s="20" t="s">
        <v>105</v>
      </c>
      <c r="L45" s="31"/>
    </row>
    <row r="46" spans="2:12" s="1" customFormat="1" ht="6.9" customHeight="1">
      <c r="B46" s="31"/>
      <c r="L46" s="31"/>
    </row>
    <row r="47" spans="2:12" s="1" customFormat="1" ht="12" customHeight="1">
      <c r="B47" s="31"/>
      <c r="C47" s="26" t="s">
        <v>16</v>
      </c>
      <c r="L47" s="31"/>
    </row>
    <row r="48" spans="2:12" s="1" customFormat="1" ht="16.5" customHeight="1">
      <c r="B48" s="31"/>
      <c r="E48" s="308" t="str">
        <f>E7</f>
        <v>Oprava povrchu komunikace Chodovická – úsek od ul. Náchodská po ul. Běluňská</v>
      </c>
      <c r="F48" s="309"/>
      <c r="G48" s="309"/>
      <c r="H48" s="309"/>
      <c r="L48" s="31"/>
    </row>
    <row r="49" spans="2:47" s="1" customFormat="1" ht="12" customHeight="1">
      <c r="B49" s="31"/>
      <c r="C49" s="26" t="s">
        <v>101</v>
      </c>
      <c r="L49" s="31"/>
    </row>
    <row r="50" spans="2:47" s="1" customFormat="1" ht="16.5" customHeight="1">
      <c r="B50" s="31"/>
      <c r="E50" s="267" t="str">
        <f>E9</f>
        <v>VRN - Vedlejší rozpočtové náklady</v>
      </c>
      <c r="F50" s="310"/>
      <c r="G50" s="310"/>
      <c r="H50" s="310"/>
      <c r="L50" s="31"/>
    </row>
    <row r="51" spans="2:47" s="1" customFormat="1" ht="6.9" customHeight="1">
      <c r="B51" s="31"/>
      <c r="L51" s="31"/>
    </row>
    <row r="52" spans="2:47" s="1" customFormat="1" ht="12" customHeight="1">
      <c r="B52" s="31"/>
      <c r="C52" s="26" t="s">
        <v>21</v>
      </c>
      <c r="F52" s="24" t="str">
        <f>F12</f>
        <v>MČ Praha 20 - Horní Počernice</v>
      </c>
      <c r="I52" s="26" t="s">
        <v>23</v>
      </c>
      <c r="J52" s="48" t="str">
        <f>IF(J12="","",J12)</f>
        <v>29. 3. 2026</v>
      </c>
      <c r="L52" s="31"/>
    </row>
    <row r="53" spans="2:47" s="1" customFormat="1" ht="6.9" customHeight="1">
      <c r="B53" s="31"/>
      <c r="L53" s="31"/>
    </row>
    <row r="54" spans="2:47" s="1" customFormat="1" ht="15.15" customHeight="1">
      <c r="B54" s="31"/>
      <c r="C54" s="26" t="s">
        <v>25</v>
      </c>
      <c r="F54" s="24" t="str">
        <f>E15</f>
        <v xml:space="preserve"> </v>
      </c>
      <c r="I54" s="26" t="s">
        <v>31</v>
      </c>
      <c r="J54" s="29" t="str">
        <f>E21</f>
        <v xml:space="preserve"> </v>
      </c>
      <c r="L54" s="31"/>
    </row>
    <row r="55" spans="2:47" s="1" customFormat="1" ht="15.15" customHeight="1">
      <c r="B55" s="31"/>
      <c r="C55" s="26" t="s">
        <v>29</v>
      </c>
      <c r="F55" s="24" t="str">
        <f>IF(E18="","",E18)</f>
        <v>Vyplň údaj</v>
      </c>
      <c r="I55" s="26" t="s">
        <v>33</v>
      </c>
      <c r="J55" s="29" t="str">
        <f>E24</f>
        <v xml:space="preserve"> 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9" t="s">
        <v>106</v>
      </c>
      <c r="D57" s="93"/>
      <c r="E57" s="93"/>
      <c r="F57" s="93"/>
      <c r="G57" s="93"/>
      <c r="H57" s="93"/>
      <c r="I57" s="93"/>
      <c r="J57" s="100" t="s">
        <v>107</v>
      </c>
      <c r="K57" s="93"/>
      <c r="L57" s="31"/>
    </row>
    <row r="58" spans="2:47" s="1" customFormat="1" ht="10.35" customHeight="1">
      <c r="B58" s="31"/>
      <c r="L58" s="31"/>
    </row>
    <row r="59" spans="2:47" s="1" customFormat="1" ht="22.8" customHeight="1">
      <c r="B59" s="31"/>
      <c r="C59" s="101" t="s">
        <v>68</v>
      </c>
      <c r="J59" s="62">
        <f>J83</f>
        <v>0</v>
      </c>
      <c r="L59" s="31"/>
      <c r="AU59" s="16" t="s">
        <v>108</v>
      </c>
    </row>
    <row r="60" spans="2:47" s="8" customFormat="1" ht="24.9" customHeight="1">
      <c r="B60" s="102"/>
      <c r="D60" s="103" t="s">
        <v>532</v>
      </c>
      <c r="E60" s="104"/>
      <c r="F60" s="104"/>
      <c r="G60" s="104"/>
      <c r="H60" s="104"/>
      <c r="I60" s="104"/>
      <c r="J60" s="105">
        <f>J84</f>
        <v>0</v>
      </c>
      <c r="L60" s="102"/>
    </row>
    <row r="61" spans="2:47" s="9" customFormat="1" ht="19.95" customHeight="1">
      <c r="B61" s="106"/>
      <c r="D61" s="107" t="s">
        <v>534</v>
      </c>
      <c r="E61" s="108"/>
      <c r="F61" s="108"/>
      <c r="G61" s="108"/>
      <c r="H61" s="108"/>
      <c r="I61" s="108"/>
      <c r="J61" s="109">
        <f>J85</f>
        <v>0</v>
      </c>
      <c r="L61" s="106"/>
    </row>
    <row r="62" spans="2:47" s="9" customFormat="1" ht="19.95" customHeight="1">
      <c r="B62" s="106"/>
      <c r="D62" s="107" t="s">
        <v>587</v>
      </c>
      <c r="E62" s="108"/>
      <c r="F62" s="108"/>
      <c r="G62" s="108"/>
      <c r="H62" s="108"/>
      <c r="I62" s="108"/>
      <c r="J62" s="109">
        <f>J88</f>
        <v>0</v>
      </c>
      <c r="L62" s="106"/>
    </row>
    <row r="63" spans="2:47" s="9" customFormat="1" ht="19.95" customHeight="1">
      <c r="B63" s="106"/>
      <c r="D63" s="107" t="s">
        <v>588</v>
      </c>
      <c r="E63" s="108"/>
      <c r="F63" s="108"/>
      <c r="G63" s="108"/>
      <c r="H63" s="108"/>
      <c r="I63" s="108"/>
      <c r="J63" s="109">
        <f>J91</f>
        <v>0</v>
      </c>
      <c r="L63" s="106"/>
    </row>
    <row r="64" spans="2:47" s="1" customFormat="1" ht="21.75" customHeight="1">
      <c r="B64" s="31"/>
      <c r="L64" s="31"/>
    </row>
    <row r="65" spans="2:12" s="1" customFormat="1" ht="6.9" customHeight="1"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31"/>
    </row>
    <row r="69" spans="2:12" s="1" customFormat="1" ht="6.9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1"/>
    </row>
    <row r="70" spans="2:12" s="1" customFormat="1" ht="24.9" customHeight="1">
      <c r="B70" s="31"/>
      <c r="C70" s="20" t="s">
        <v>118</v>
      </c>
      <c r="L70" s="31"/>
    </row>
    <row r="71" spans="2:12" s="1" customFormat="1" ht="6.9" customHeight="1">
      <c r="B71" s="31"/>
      <c r="L71" s="31"/>
    </row>
    <row r="72" spans="2:12" s="1" customFormat="1" ht="12" customHeight="1">
      <c r="B72" s="31"/>
      <c r="C72" s="26" t="s">
        <v>16</v>
      </c>
      <c r="L72" s="31"/>
    </row>
    <row r="73" spans="2:12" s="1" customFormat="1" ht="16.5" customHeight="1">
      <c r="B73" s="31"/>
      <c r="E73" s="308" t="str">
        <f>E7</f>
        <v>Oprava povrchu komunikace Chodovická – úsek od ul. Náchodská po ul. Běluňská</v>
      </c>
      <c r="F73" s="309"/>
      <c r="G73" s="309"/>
      <c r="H73" s="309"/>
      <c r="L73" s="31"/>
    </row>
    <row r="74" spans="2:12" s="1" customFormat="1" ht="12" customHeight="1">
      <c r="B74" s="31"/>
      <c r="C74" s="26" t="s">
        <v>101</v>
      </c>
      <c r="L74" s="31"/>
    </row>
    <row r="75" spans="2:12" s="1" customFormat="1" ht="16.5" customHeight="1">
      <c r="B75" s="31"/>
      <c r="E75" s="267" t="str">
        <f>E9</f>
        <v>VRN - Vedlejší rozpočtové náklady</v>
      </c>
      <c r="F75" s="310"/>
      <c r="G75" s="310"/>
      <c r="H75" s="310"/>
      <c r="L75" s="31"/>
    </row>
    <row r="76" spans="2:12" s="1" customFormat="1" ht="6.9" customHeight="1">
      <c r="B76" s="31"/>
      <c r="L76" s="31"/>
    </row>
    <row r="77" spans="2:12" s="1" customFormat="1" ht="12" customHeight="1">
      <c r="B77" s="31"/>
      <c r="C77" s="26" t="s">
        <v>21</v>
      </c>
      <c r="F77" s="24" t="str">
        <f>F12</f>
        <v>MČ Praha 20 - Horní Počernice</v>
      </c>
      <c r="I77" s="26" t="s">
        <v>23</v>
      </c>
      <c r="J77" s="48" t="str">
        <f>IF(J12="","",J12)</f>
        <v>29. 3. 2026</v>
      </c>
      <c r="L77" s="31"/>
    </row>
    <row r="78" spans="2:12" s="1" customFormat="1" ht="6.9" customHeight="1">
      <c r="B78" s="31"/>
      <c r="L78" s="31"/>
    </row>
    <row r="79" spans="2:12" s="1" customFormat="1" ht="15.15" customHeight="1">
      <c r="B79" s="31"/>
      <c r="C79" s="26" t="s">
        <v>25</v>
      </c>
      <c r="F79" s="24" t="str">
        <f>E15</f>
        <v xml:space="preserve"> </v>
      </c>
      <c r="I79" s="26" t="s">
        <v>31</v>
      </c>
      <c r="J79" s="29" t="str">
        <f>E21</f>
        <v xml:space="preserve"> </v>
      </c>
      <c r="L79" s="31"/>
    </row>
    <row r="80" spans="2:12" s="1" customFormat="1" ht="15.15" customHeight="1">
      <c r="B80" s="31"/>
      <c r="C80" s="26" t="s">
        <v>29</v>
      </c>
      <c r="F80" s="24" t="str">
        <f>IF(E18="","",E18)</f>
        <v>Vyplň údaj</v>
      </c>
      <c r="I80" s="26" t="s">
        <v>33</v>
      </c>
      <c r="J80" s="29" t="str">
        <f>E24</f>
        <v xml:space="preserve"> </v>
      </c>
      <c r="L80" s="31"/>
    </row>
    <row r="81" spans="2:65" s="1" customFormat="1" ht="10.35" customHeight="1">
      <c r="B81" s="31"/>
      <c r="L81" s="31"/>
    </row>
    <row r="82" spans="2:65" s="10" customFormat="1" ht="29.25" customHeight="1">
      <c r="B82" s="110"/>
      <c r="C82" s="111" t="s">
        <v>119</v>
      </c>
      <c r="D82" s="112" t="s">
        <v>55</v>
      </c>
      <c r="E82" s="112" t="s">
        <v>51</v>
      </c>
      <c r="F82" s="112" t="s">
        <v>52</v>
      </c>
      <c r="G82" s="112" t="s">
        <v>120</v>
      </c>
      <c r="H82" s="112" t="s">
        <v>121</v>
      </c>
      <c r="I82" s="112" t="s">
        <v>122</v>
      </c>
      <c r="J82" s="112" t="s">
        <v>107</v>
      </c>
      <c r="K82" s="113" t="s">
        <v>123</v>
      </c>
      <c r="L82" s="110"/>
      <c r="M82" s="55" t="s">
        <v>19</v>
      </c>
      <c r="N82" s="56" t="s">
        <v>40</v>
      </c>
      <c r="O82" s="56" t="s">
        <v>124</v>
      </c>
      <c r="P82" s="56" t="s">
        <v>125</v>
      </c>
      <c r="Q82" s="56" t="s">
        <v>126</v>
      </c>
      <c r="R82" s="56" t="s">
        <v>127</v>
      </c>
      <c r="S82" s="56" t="s">
        <v>128</v>
      </c>
      <c r="T82" s="57" t="s">
        <v>129</v>
      </c>
    </row>
    <row r="83" spans="2:65" s="1" customFormat="1" ht="22.8" customHeight="1">
      <c r="B83" s="31"/>
      <c r="C83" s="60" t="s">
        <v>130</v>
      </c>
      <c r="J83" s="114">
        <f>BK83</f>
        <v>0</v>
      </c>
      <c r="L83" s="31"/>
      <c r="M83" s="58"/>
      <c r="N83" s="49"/>
      <c r="O83" s="49"/>
      <c r="P83" s="115">
        <f>P84</f>
        <v>0</v>
      </c>
      <c r="Q83" s="49"/>
      <c r="R83" s="115">
        <f>R84</f>
        <v>0</v>
      </c>
      <c r="S83" s="49"/>
      <c r="T83" s="116">
        <f>T84</f>
        <v>0</v>
      </c>
      <c r="AT83" s="16" t="s">
        <v>69</v>
      </c>
      <c r="AU83" s="16" t="s">
        <v>108</v>
      </c>
      <c r="BK83" s="117">
        <f>BK84</f>
        <v>0</v>
      </c>
    </row>
    <row r="84" spans="2:65" s="11" customFormat="1" ht="25.95" customHeight="1">
      <c r="B84" s="118"/>
      <c r="D84" s="119" t="s">
        <v>69</v>
      </c>
      <c r="E84" s="120" t="s">
        <v>97</v>
      </c>
      <c r="F84" s="120" t="s">
        <v>98</v>
      </c>
      <c r="I84" s="121"/>
      <c r="J84" s="122">
        <f>BK84</f>
        <v>0</v>
      </c>
      <c r="L84" s="118"/>
      <c r="M84" s="123"/>
      <c r="P84" s="124">
        <f>P85+P88+P91</f>
        <v>0</v>
      </c>
      <c r="R84" s="124">
        <f>R85+R88+R91</f>
        <v>0</v>
      </c>
      <c r="T84" s="125">
        <f>T85+T88+T91</f>
        <v>0</v>
      </c>
      <c r="AR84" s="119" t="s">
        <v>158</v>
      </c>
      <c r="AT84" s="126" t="s">
        <v>69</v>
      </c>
      <c r="AU84" s="126" t="s">
        <v>70</v>
      </c>
      <c r="AY84" s="119" t="s">
        <v>133</v>
      </c>
      <c r="BK84" s="127">
        <f>BK85+BK88+BK91</f>
        <v>0</v>
      </c>
    </row>
    <row r="85" spans="2:65" s="11" customFormat="1" ht="22.8" customHeight="1">
      <c r="B85" s="118"/>
      <c r="D85" s="119" t="s">
        <v>69</v>
      </c>
      <c r="E85" s="128" t="s">
        <v>566</v>
      </c>
      <c r="F85" s="128" t="s">
        <v>567</v>
      </c>
      <c r="I85" s="121"/>
      <c r="J85" s="129">
        <f>BK85</f>
        <v>0</v>
      </c>
      <c r="L85" s="118"/>
      <c r="M85" s="123"/>
      <c r="P85" s="124">
        <f>SUM(P86:P87)</f>
        <v>0</v>
      </c>
      <c r="R85" s="124">
        <f>SUM(R86:R87)</f>
        <v>0</v>
      </c>
      <c r="T85" s="125">
        <f>SUM(T86:T87)</f>
        <v>0</v>
      </c>
      <c r="AR85" s="119" t="s">
        <v>158</v>
      </c>
      <c r="AT85" s="126" t="s">
        <v>69</v>
      </c>
      <c r="AU85" s="126" t="s">
        <v>77</v>
      </c>
      <c r="AY85" s="119" t="s">
        <v>133</v>
      </c>
      <c r="BK85" s="127">
        <f>SUM(BK86:BK87)</f>
        <v>0</v>
      </c>
    </row>
    <row r="86" spans="2:65" s="1" customFormat="1" ht="16.5" customHeight="1">
      <c r="B86" s="31"/>
      <c r="C86" s="130" t="s">
        <v>77</v>
      </c>
      <c r="D86" s="130" t="s">
        <v>135</v>
      </c>
      <c r="E86" s="131" t="s">
        <v>589</v>
      </c>
      <c r="F86" s="132" t="s">
        <v>567</v>
      </c>
      <c r="G86" s="133" t="s">
        <v>541</v>
      </c>
      <c r="H86" s="134">
        <v>1</v>
      </c>
      <c r="I86" s="135"/>
      <c r="J86" s="136">
        <f>ROUND(I86*H86,2)</f>
        <v>0</v>
      </c>
      <c r="K86" s="132" t="s">
        <v>139</v>
      </c>
      <c r="L86" s="31"/>
      <c r="M86" s="137" t="s">
        <v>19</v>
      </c>
      <c r="N86" s="138" t="s">
        <v>41</v>
      </c>
      <c r="P86" s="139">
        <f>O86*H86</f>
        <v>0</v>
      </c>
      <c r="Q86" s="139">
        <v>0</v>
      </c>
      <c r="R86" s="139">
        <f>Q86*H86</f>
        <v>0</v>
      </c>
      <c r="S86" s="139">
        <v>0</v>
      </c>
      <c r="T86" s="140">
        <f>S86*H86</f>
        <v>0</v>
      </c>
      <c r="AR86" s="141" t="s">
        <v>140</v>
      </c>
      <c r="AT86" s="141" t="s">
        <v>135</v>
      </c>
      <c r="AU86" s="141" t="s">
        <v>79</v>
      </c>
      <c r="AY86" s="16" t="s">
        <v>133</v>
      </c>
      <c r="BE86" s="142">
        <f>IF(N86="základní",J86,0)</f>
        <v>0</v>
      </c>
      <c r="BF86" s="142">
        <f>IF(N86="snížená",J86,0)</f>
        <v>0</v>
      </c>
      <c r="BG86" s="142">
        <f>IF(N86="zákl. přenesená",J86,0)</f>
        <v>0</v>
      </c>
      <c r="BH86" s="142">
        <f>IF(N86="sníž. přenesená",J86,0)</f>
        <v>0</v>
      </c>
      <c r="BI86" s="142">
        <f>IF(N86="nulová",J86,0)</f>
        <v>0</v>
      </c>
      <c r="BJ86" s="16" t="s">
        <v>77</v>
      </c>
      <c r="BK86" s="142">
        <f>ROUND(I86*H86,2)</f>
        <v>0</v>
      </c>
      <c r="BL86" s="16" t="s">
        <v>140</v>
      </c>
      <c r="BM86" s="141" t="s">
        <v>590</v>
      </c>
    </row>
    <row r="87" spans="2:65" s="1" customFormat="1" ht="10.199999999999999">
      <c r="B87" s="31"/>
      <c r="D87" s="143" t="s">
        <v>142</v>
      </c>
      <c r="F87" s="144" t="s">
        <v>591</v>
      </c>
      <c r="I87" s="145"/>
      <c r="L87" s="31"/>
      <c r="M87" s="146"/>
      <c r="T87" s="52"/>
      <c r="AT87" s="16" t="s">
        <v>142</v>
      </c>
      <c r="AU87" s="16" t="s">
        <v>79</v>
      </c>
    </row>
    <row r="88" spans="2:65" s="11" customFormat="1" ht="22.8" customHeight="1">
      <c r="B88" s="118"/>
      <c r="D88" s="119" t="s">
        <v>69</v>
      </c>
      <c r="E88" s="128" t="s">
        <v>592</v>
      </c>
      <c r="F88" s="128" t="s">
        <v>593</v>
      </c>
      <c r="I88" s="121"/>
      <c r="J88" s="129">
        <f>BK88</f>
        <v>0</v>
      </c>
      <c r="L88" s="118"/>
      <c r="M88" s="123"/>
      <c r="P88" s="124">
        <f>SUM(P89:P90)</f>
        <v>0</v>
      </c>
      <c r="R88" s="124">
        <f>SUM(R89:R90)</f>
        <v>0</v>
      </c>
      <c r="T88" s="125">
        <f>SUM(T89:T90)</f>
        <v>0</v>
      </c>
      <c r="AR88" s="119" t="s">
        <v>158</v>
      </c>
      <c r="AT88" s="126" t="s">
        <v>69</v>
      </c>
      <c r="AU88" s="126" t="s">
        <v>77</v>
      </c>
      <c r="AY88" s="119" t="s">
        <v>133</v>
      </c>
      <c r="BK88" s="127">
        <f>SUM(BK89:BK90)</f>
        <v>0</v>
      </c>
    </row>
    <row r="89" spans="2:65" s="1" customFormat="1" ht="16.5" customHeight="1">
      <c r="B89" s="31"/>
      <c r="C89" s="130" t="s">
        <v>79</v>
      </c>
      <c r="D89" s="130" t="s">
        <v>135</v>
      </c>
      <c r="E89" s="131" t="s">
        <v>594</v>
      </c>
      <c r="F89" s="132" t="s">
        <v>593</v>
      </c>
      <c r="G89" s="133" t="s">
        <v>541</v>
      </c>
      <c r="H89" s="134">
        <v>1</v>
      </c>
      <c r="I89" s="135"/>
      <c r="J89" s="136">
        <f>ROUND(I89*H89,2)</f>
        <v>0</v>
      </c>
      <c r="K89" s="132" t="s">
        <v>139</v>
      </c>
      <c r="L89" s="31"/>
      <c r="M89" s="137" t="s">
        <v>19</v>
      </c>
      <c r="N89" s="138" t="s">
        <v>41</v>
      </c>
      <c r="P89" s="139">
        <f>O89*H89</f>
        <v>0</v>
      </c>
      <c r="Q89" s="139">
        <v>0</v>
      </c>
      <c r="R89" s="139">
        <f>Q89*H89</f>
        <v>0</v>
      </c>
      <c r="S89" s="139">
        <v>0</v>
      </c>
      <c r="T89" s="140">
        <f>S89*H89</f>
        <v>0</v>
      </c>
      <c r="AR89" s="141" t="s">
        <v>140</v>
      </c>
      <c r="AT89" s="141" t="s">
        <v>135</v>
      </c>
      <c r="AU89" s="141" t="s">
        <v>79</v>
      </c>
      <c r="AY89" s="16" t="s">
        <v>133</v>
      </c>
      <c r="BE89" s="142">
        <f>IF(N89="základní",J89,0)</f>
        <v>0</v>
      </c>
      <c r="BF89" s="142">
        <f>IF(N89="snížená",J89,0)</f>
        <v>0</v>
      </c>
      <c r="BG89" s="142">
        <f>IF(N89="zákl. přenesená",J89,0)</f>
        <v>0</v>
      </c>
      <c r="BH89" s="142">
        <f>IF(N89="sníž. přenesená",J89,0)</f>
        <v>0</v>
      </c>
      <c r="BI89" s="142">
        <f>IF(N89="nulová",J89,0)</f>
        <v>0</v>
      </c>
      <c r="BJ89" s="16" t="s">
        <v>77</v>
      </c>
      <c r="BK89" s="142">
        <f>ROUND(I89*H89,2)</f>
        <v>0</v>
      </c>
      <c r="BL89" s="16" t="s">
        <v>140</v>
      </c>
      <c r="BM89" s="141" t="s">
        <v>595</v>
      </c>
    </row>
    <row r="90" spans="2:65" s="1" customFormat="1" ht="10.199999999999999">
      <c r="B90" s="31"/>
      <c r="D90" s="143" t="s">
        <v>142</v>
      </c>
      <c r="F90" s="144" t="s">
        <v>596</v>
      </c>
      <c r="I90" s="145"/>
      <c r="L90" s="31"/>
      <c r="M90" s="146"/>
      <c r="T90" s="52"/>
      <c r="AT90" s="16" t="s">
        <v>142</v>
      </c>
      <c r="AU90" s="16" t="s">
        <v>79</v>
      </c>
    </row>
    <row r="91" spans="2:65" s="11" customFormat="1" ht="22.8" customHeight="1">
      <c r="B91" s="118"/>
      <c r="D91" s="119" t="s">
        <v>69</v>
      </c>
      <c r="E91" s="128" t="s">
        <v>597</v>
      </c>
      <c r="F91" s="128" t="s">
        <v>598</v>
      </c>
      <c r="I91" s="121"/>
      <c r="J91" s="129">
        <f>BK91</f>
        <v>0</v>
      </c>
      <c r="L91" s="118"/>
      <c r="M91" s="123"/>
      <c r="P91" s="124">
        <f>SUM(P92:P93)</f>
        <v>0</v>
      </c>
      <c r="R91" s="124">
        <f>SUM(R92:R93)</f>
        <v>0</v>
      </c>
      <c r="T91" s="125">
        <f>SUM(T92:T93)</f>
        <v>0</v>
      </c>
      <c r="AR91" s="119" t="s">
        <v>158</v>
      </c>
      <c r="AT91" s="126" t="s">
        <v>69</v>
      </c>
      <c r="AU91" s="126" t="s">
        <v>77</v>
      </c>
      <c r="AY91" s="119" t="s">
        <v>133</v>
      </c>
      <c r="BK91" s="127">
        <f>SUM(BK92:BK93)</f>
        <v>0</v>
      </c>
    </row>
    <row r="92" spans="2:65" s="1" customFormat="1" ht="16.5" customHeight="1">
      <c r="B92" s="31"/>
      <c r="C92" s="130" t="s">
        <v>152</v>
      </c>
      <c r="D92" s="130" t="s">
        <v>135</v>
      </c>
      <c r="E92" s="131" t="s">
        <v>599</v>
      </c>
      <c r="F92" s="132" t="s">
        <v>598</v>
      </c>
      <c r="G92" s="133" t="s">
        <v>541</v>
      </c>
      <c r="H92" s="134">
        <v>1</v>
      </c>
      <c r="I92" s="135"/>
      <c r="J92" s="136">
        <f>ROUND(I92*H92,2)</f>
        <v>0</v>
      </c>
      <c r="K92" s="132" t="s">
        <v>139</v>
      </c>
      <c r="L92" s="31"/>
      <c r="M92" s="137" t="s">
        <v>19</v>
      </c>
      <c r="N92" s="138" t="s">
        <v>41</v>
      </c>
      <c r="P92" s="139">
        <f>O92*H92</f>
        <v>0</v>
      </c>
      <c r="Q92" s="139">
        <v>0</v>
      </c>
      <c r="R92" s="139">
        <f>Q92*H92</f>
        <v>0</v>
      </c>
      <c r="S92" s="139">
        <v>0</v>
      </c>
      <c r="T92" s="140">
        <f>S92*H92</f>
        <v>0</v>
      </c>
      <c r="AR92" s="141" t="s">
        <v>140</v>
      </c>
      <c r="AT92" s="141" t="s">
        <v>135</v>
      </c>
      <c r="AU92" s="141" t="s">
        <v>79</v>
      </c>
      <c r="AY92" s="16" t="s">
        <v>133</v>
      </c>
      <c r="BE92" s="142">
        <f>IF(N92="základní",J92,0)</f>
        <v>0</v>
      </c>
      <c r="BF92" s="142">
        <f>IF(N92="snížená",J92,0)</f>
        <v>0</v>
      </c>
      <c r="BG92" s="142">
        <f>IF(N92="zákl. přenesená",J92,0)</f>
        <v>0</v>
      </c>
      <c r="BH92" s="142">
        <f>IF(N92="sníž. přenesená",J92,0)</f>
        <v>0</v>
      </c>
      <c r="BI92" s="142">
        <f>IF(N92="nulová",J92,0)</f>
        <v>0</v>
      </c>
      <c r="BJ92" s="16" t="s">
        <v>77</v>
      </c>
      <c r="BK92" s="142">
        <f>ROUND(I92*H92,2)</f>
        <v>0</v>
      </c>
      <c r="BL92" s="16" t="s">
        <v>140</v>
      </c>
      <c r="BM92" s="141" t="s">
        <v>600</v>
      </c>
    </row>
    <row r="93" spans="2:65" s="1" customFormat="1" ht="10.199999999999999">
      <c r="B93" s="31"/>
      <c r="D93" s="143" t="s">
        <v>142</v>
      </c>
      <c r="F93" s="144" t="s">
        <v>601</v>
      </c>
      <c r="I93" s="145"/>
      <c r="L93" s="31"/>
      <c r="M93" s="180"/>
      <c r="N93" s="174"/>
      <c r="O93" s="174"/>
      <c r="P93" s="174"/>
      <c r="Q93" s="174"/>
      <c r="R93" s="174"/>
      <c r="S93" s="174"/>
      <c r="T93" s="181"/>
      <c r="AT93" s="16" t="s">
        <v>142</v>
      </c>
      <c r="AU93" s="16" t="s">
        <v>79</v>
      </c>
    </row>
    <row r="94" spans="2:65" s="1" customFormat="1" ht="6.9" customHeight="1"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31"/>
    </row>
  </sheetData>
  <sheetProtection algorithmName="SHA-512" hashValue="FXPkwvODP/KntRyUPlv7eYMfh7SE+aG8XfLJv40qawaJDRvdQMTnSNj7JGC4c0JRVqveRGiQHPoWOKIdALzw6g==" saltValue="HxO0wPssNKXvWgcFQ6ZWMUXRK+eQ/6SSGFKlPJRqt5amZbFC8NXDVQ4j6i1fVoIUCSGIadmJkE/rpaRDgI7USg==" spinCount="100000" sheet="1" objects="1" scenarios="1" formatColumns="0" formatRows="0" autoFilter="0"/>
  <autoFilter ref="C82:K93" xr:uid="{00000000-0009-0000-0000-000006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600-000000000000}"/>
    <hyperlink ref="F90" r:id="rId2" xr:uid="{00000000-0004-0000-0600-000001000000}"/>
    <hyperlink ref="F93" r:id="rId3" xr:uid="{00000000-0004-0000-06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82" customWidth="1"/>
    <col min="2" max="2" width="1.7109375" style="182" customWidth="1"/>
    <col min="3" max="4" width="5" style="182" customWidth="1"/>
    <col min="5" max="5" width="11.7109375" style="182" customWidth="1"/>
    <col min="6" max="6" width="9.140625" style="182" customWidth="1"/>
    <col min="7" max="7" width="5" style="182" customWidth="1"/>
    <col min="8" max="8" width="77.85546875" style="182" customWidth="1"/>
    <col min="9" max="10" width="20" style="182" customWidth="1"/>
    <col min="11" max="11" width="1.7109375" style="182" customWidth="1"/>
  </cols>
  <sheetData>
    <row r="1" spans="2:11" customFormat="1" ht="37.5" customHeight="1"/>
    <row r="2" spans="2:11" customFormat="1" ht="7.5" customHeight="1">
      <c r="B2" s="183"/>
      <c r="C2" s="184"/>
      <c r="D2" s="184"/>
      <c r="E2" s="184"/>
      <c r="F2" s="184"/>
      <c r="G2" s="184"/>
      <c r="H2" s="184"/>
      <c r="I2" s="184"/>
      <c r="J2" s="184"/>
      <c r="K2" s="185"/>
    </row>
    <row r="3" spans="2:11" s="14" customFormat="1" ht="45" customHeight="1">
      <c r="B3" s="186"/>
      <c r="C3" s="314" t="s">
        <v>602</v>
      </c>
      <c r="D3" s="314"/>
      <c r="E3" s="314"/>
      <c r="F3" s="314"/>
      <c r="G3" s="314"/>
      <c r="H3" s="314"/>
      <c r="I3" s="314"/>
      <c r="J3" s="314"/>
      <c r="K3" s="187"/>
    </row>
    <row r="4" spans="2:11" customFormat="1" ht="25.5" customHeight="1">
      <c r="B4" s="188"/>
      <c r="C4" s="313" t="s">
        <v>603</v>
      </c>
      <c r="D4" s="313"/>
      <c r="E4" s="313"/>
      <c r="F4" s="313"/>
      <c r="G4" s="313"/>
      <c r="H4" s="313"/>
      <c r="I4" s="313"/>
      <c r="J4" s="313"/>
      <c r="K4" s="189"/>
    </row>
    <row r="5" spans="2:11" customFormat="1" ht="5.25" customHeight="1">
      <c r="B5" s="188"/>
      <c r="C5" s="190"/>
      <c r="D5" s="190"/>
      <c r="E5" s="190"/>
      <c r="F5" s="190"/>
      <c r="G5" s="190"/>
      <c r="H5" s="190"/>
      <c r="I5" s="190"/>
      <c r="J5" s="190"/>
      <c r="K5" s="189"/>
    </row>
    <row r="6" spans="2:11" customFormat="1" ht="15" customHeight="1">
      <c r="B6" s="188"/>
      <c r="C6" s="312" t="s">
        <v>604</v>
      </c>
      <c r="D6" s="312"/>
      <c r="E6" s="312"/>
      <c r="F6" s="312"/>
      <c r="G6" s="312"/>
      <c r="H6" s="312"/>
      <c r="I6" s="312"/>
      <c r="J6" s="312"/>
      <c r="K6" s="189"/>
    </row>
    <row r="7" spans="2:11" customFormat="1" ht="15" customHeight="1">
      <c r="B7" s="192"/>
      <c r="C7" s="312" t="s">
        <v>605</v>
      </c>
      <c r="D7" s="312"/>
      <c r="E7" s="312"/>
      <c r="F7" s="312"/>
      <c r="G7" s="312"/>
      <c r="H7" s="312"/>
      <c r="I7" s="312"/>
      <c r="J7" s="312"/>
      <c r="K7" s="189"/>
    </row>
    <row r="8" spans="2:11" customFormat="1" ht="12.75" customHeight="1">
      <c r="B8" s="192"/>
      <c r="C8" s="191"/>
      <c r="D8" s="191"/>
      <c r="E8" s="191"/>
      <c r="F8" s="191"/>
      <c r="G8" s="191"/>
      <c r="H8" s="191"/>
      <c r="I8" s="191"/>
      <c r="J8" s="191"/>
      <c r="K8" s="189"/>
    </row>
    <row r="9" spans="2:11" customFormat="1" ht="15" customHeight="1">
      <c r="B9" s="192"/>
      <c r="C9" s="312" t="s">
        <v>606</v>
      </c>
      <c r="D9" s="312"/>
      <c r="E9" s="312"/>
      <c r="F9" s="312"/>
      <c r="G9" s="312"/>
      <c r="H9" s="312"/>
      <c r="I9" s="312"/>
      <c r="J9" s="312"/>
      <c r="K9" s="189"/>
    </row>
    <row r="10" spans="2:11" customFormat="1" ht="15" customHeight="1">
      <c r="B10" s="192"/>
      <c r="C10" s="191"/>
      <c r="D10" s="312" t="s">
        <v>607</v>
      </c>
      <c r="E10" s="312"/>
      <c r="F10" s="312"/>
      <c r="G10" s="312"/>
      <c r="H10" s="312"/>
      <c r="I10" s="312"/>
      <c r="J10" s="312"/>
      <c r="K10" s="189"/>
    </row>
    <row r="11" spans="2:11" customFormat="1" ht="15" customHeight="1">
      <c r="B11" s="192"/>
      <c r="C11" s="193"/>
      <c r="D11" s="312" t="s">
        <v>608</v>
      </c>
      <c r="E11" s="312"/>
      <c r="F11" s="312"/>
      <c r="G11" s="312"/>
      <c r="H11" s="312"/>
      <c r="I11" s="312"/>
      <c r="J11" s="312"/>
      <c r="K11" s="189"/>
    </row>
    <row r="12" spans="2:11" customFormat="1" ht="15" customHeight="1">
      <c r="B12" s="192"/>
      <c r="C12" s="193"/>
      <c r="D12" s="191"/>
      <c r="E12" s="191"/>
      <c r="F12" s="191"/>
      <c r="G12" s="191"/>
      <c r="H12" s="191"/>
      <c r="I12" s="191"/>
      <c r="J12" s="191"/>
      <c r="K12" s="189"/>
    </row>
    <row r="13" spans="2:11" customFormat="1" ht="15" customHeight="1">
      <c r="B13" s="192"/>
      <c r="C13" s="193"/>
      <c r="D13" s="194" t="s">
        <v>609</v>
      </c>
      <c r="E13" s="191"/>
      <c r="F13" s="191"/>
      <c r="G13" s="191"/>
      <c r="H13" s="191"/>
      <c r="I13" s="191"/>
      <c r="J13" s="191"/>
      <c r="K13" s="189"/>
    </row>
    <row r="14" spans="2:11" customFormat="1" ht="12.75" customHeight="1">
      <c r="B14" s="192"/>
      <c r="C14" s="193"/>
      <c r="D14" s="193"/>
      <c r="E14" s="193"/>
      <c r="F14" s="193"/>
      <c r="G14" s="193"/>
      <c r="H14" s="193"/>
      <c r="I14" s="193"/>
      <c r="J14" s="193"/>
      <c r="K14" s="189"/>
    </row>
    <row r="15" spans="2:11" customFormat="1" ht="15" customHeight="1">
      <c r="B15" s="192"/>
      <c r="C15" s="193"/>
      <c r="D15" s="312" t="s">
        <v>610</v>
      </c>
      <c r="E15" s="312"/>
      <c r="F15" s="312"/>
      <c r="G15" s="312"/>
      <c r="H15" s="312"/>
      <c r="I15" s="312"/>
      <c r="J15" s="312"/>
      <c r="K15" s="189"/>
    </row>
    <row r="16" spans="2:11" customFormat="1" ht="15" customHeight="1">
      <c r="B16" s="192"/>
      <c r="C16" s="193"/>
      <c r="D16" s="312" t="s">
        <v>611</v>
      </c>
      <c r="E16" s="312"/>
      <c r="F16" s="312"/>
      <c r="G16" s="312"/>
      <c r="H16" s="312"/>
      <c r="I16" s="312"/>
      <c r="J16" s="312"/>
      <c r="K16" s="189"/>
    </row>
    <row r="17" spans="2:11" customFormat="1" ht="15" customHeight="1">
      <c r="B17" s="192"/>
      <c r="C17" s="193"/>
      <c r="D17" s="312" t="s">
        <v>612</v>
      </c>
      <c r="E17" s="312"/>
      <c r="F17" s="312"/>
      <c r="G17" s="312"/>
      <c r="H17" s="312"/>
      <c r="I17" s="312"/>
      <c r="J17" s="312"/>
      <c r="K17" s="189"/>
    </row>
    <row r="18" spans="2:11" customFormat="1" ht="15" customHeight="1">
      <c r="B18" s="192"/>
      <c r="C18" s="193"/>
      <c r="D18" s="193"/>
      <c r="E18" s="195" t="s">
        <v>76</v>
      </c>
      <c r="F18" s="312" t="s">
        <v>613</v>
      </c>
      <c r="G18" s="312"/>
      <c r="H18" s="312"/>
      <c r="I18" s="312"/>
      <c r="J18" s="312"/>
      <c r="K18" s="189"/>
    </row>
    <row r="19" spans="2:11" customFormat="1" ht="15" customHeight="1">
      <c r="B19" s="192"/>
      <c r="C19" s="193"/>
      <c r="D19" s="193"/>
      <c r="E19" s="195" t="s">
        <v>614</v>
      </c>
      <c r="F19" s="312" t="s">
        <v>615</v>
      </c>
      <c r="G19" s="312"/>
      <c r="H19" s="312"/>
      <c r="I19" s="312"/>
      <c r="J19" s="312"/>
      <c r="K19" s="189"/>
    </row>
    <row r="20" spans="2:11" customFormat="1" ht="15" customHeight="1">
      <c r="B20" s="192"/>
      <c r="C20" s="193"/>
      <c r="D20" s="193"/>
      <c r="E20" s="195" t="s">
        <v>616</v>
      </c>
      <c r="F20" s="312" t="s">
        <v>617</v>
      </c>
      <c r="G20" s="312"/>
      <c r="H20" s="312"/>
      <c r="I20" s="312"/>
      <c r="J20" s="312"/>
      <c r="K20" s="189"/>
    </row>
    <row r="21" spans="2:11" customFormat="1" ht="15" customHeight="1">
      <c r="B21" s="192"/>
      <c r="C21" s="193"/>
      <c r="D21" s="193"/>
      <c r="E21" s="195" t="s">
        <v>618</v>
      </c>
      <c r="F21" s="312" t="s">
        <v>619</v>
      </c>
      <c r="G21" s="312"/>
      <c r="H21" s="312"/>
      <c r="I21" s="312"/>
      <c r="J21" s="312"/>
      <c r="K21" s="189"/>
    </row>
    <row r="22" spans="2:11" customFormat="1" ht="15" customHeight="1">
      <c r="B22" s="192"/>
      <c r="C22" s="193"/>
      <c r="D22" s="193"/>
      <c r="E22" s="195" t="s">
        <v>620</v>
      </c>
      <c r="F22" s="312" t="s">
        <v>621</v>
      </c>
      <c r="G22" s="312"/>
      <c r="H22" s="312"/>
      <c r="I22" s="312"/>
      <c r="J22" s="312"/>
      <c r="K22" s="189"/>
    </row>
    <row r="23" spans="2:11" customFormat="1" ht="15" customHeight="1">
      <c r="B23" s="192"/>
      <c r="C23" s="193"/>
      <c r="D23" s="193"/>
      <c r="E23" s="195" t="s">
        <v>83</v>
      </c>
      <c r="F23" s="312" t="s">
        <v>622</v>
      </c>
      <c r="G23" s="312"/>
      <c r="H23" s="312"/>
      <c r="I23" s="312"/>
      <c r="J23" s="312"/>
      <c r="K23" s="189"/>
    </row>
    <row r="24" spans="2:11" customFormat="1" ht="12.75" customHeight="1">
      <c r="B24" s="192"/>
      <c r="C24" s="193"/>
      <c r="D24" s="193"/>
      <c r="E24" s="193"/>
      <c r="F24" s="193"/>
      <c r="G24" s="193"/>
      <c r="H24" s="193"/>
      <c r="I24" s="193"/>
      <c r="J24" s="193"/>
      <c r="K24" s="189"/>
    </row>
    <row r="25" spans="2:11" customFormat="1" ht="15" customHeight="1">
      <c r="B25" s="192"/>
      <c r="C25" s="312" t="s">
        <v>623</v>
      </c>
      <c r="D25" s="312"/>
      <c r="E25" s="312"/>
      <c r="F25" s="312"/>
      <c r="G25" s="312"/>
      <c r="H25" s="312"/>
      <c r="I25" s="312"/>
      <c r="J25" s="312"/>
      <c r="K25" s="189"/>
    </row>
    <row r="26" spans="2:11" customFormat="1" ht="15" customHeight="1">
      <c r="B26" s="192"/>
      <c r="C26" s="312" t="s">
        <v>624</v>
      </c>
      <c r="D26" s="312"/>
      <c r="E26" s="312"/>
      <c r="F26" s="312"/>
      <c r="G26" s="312"/>
      <c r="H26" s="312"/>
      <c r="I26" s="312"/>
      <c r="J26" s="312"/>
      <c r="K26" s="189"/>
    </row>
    <row r="27" spans="2:11" customFormat="1" ht="15" customHeight="1">
      <c r="B27" s="192"/>
      <c r="C27" s="191"/>
      <c r="D27" s="312" t="s">
        <v>625</v>
      </c>
      <c r="E27" s="312"/>
      <c r="F27" s="312"/>
      <c r="G27" s="312"/>
      <c r="H27" s="312"/>
      <c r="I27" s="312"/>
      <c r="J27" s="312"/>
      <c r="K27" s="189"/>
    </row>
    <row r="28" spans="2:11" customFormat="1" ht="15" customHeight="1">
      <c r="B28" s="192"/>
      <c r="C28" s="193"/>
      <c r="D28" s="312" t="s">
        <v>626</v>
      </c>
      <c r="E28" s="312"/>
      <c r="F28" s="312"/>
      <c r="G28" s="312"/>
      <c r="H28" s="312"/>
      <c r="I28" s="312"/>
      <c r="J28" s="312"/>
      <c r="K28" s="189"/>
    </row>
    <row r="29" spans="2:11" customFormat="1" ht="12.75" customHeight="1">
      <c r="B29" s="192"/>
      <c r="C29" s="193"/>
      <c r="D29" s="193"/>
      <c r="E29" s="193"/>
      <c r="F29" s="193"/>
      <c r="G29" s="193"/>
      <c r="H29" s="193"/>
      <c r="I29" s="193"/>
      <c r="J29" s="193"/>
      <c r="K29" s="189"/>
    </row>
    <row r="30" spans="2:11" customFormat="1" ht="15" customHeight="1">
      <c r="B30" s="192"/>
      <c r="C30" s="193"/>
      <c r="D30" s="312" t="s">
        <v>627</v>
      </c>
      <c r="E30" s="312"/>
      <c r="F30" s="312"/>
      <c r="G30" s="312"/>
      <c r="H30" s="312"/>
      <c r="I30" s="312"/>
      <c r="J30" s="312"/>
      <c r="K30" s="189"/>
    </row>
    <row r="31" spans="2:11" customFormat="1" ht="15" customHeight="1">
      <c r="B31" s="192"/>
      <c r="C31" s="193"/>
      <c r="D31" s="312" t="s">
        <v>628</v>
      </c>
      <c r="E31" s="312"/>
      <c r="F31" s="312"/>
      <c r="G31" s="312"/>
      <c r="H31" s="312"/>
      <c r="I31" s="312"/>
      <c r="J31" s="312"/>
      <c r="K31" s="189"/>
    </row>
    <row r="32" spans="2:11" customFormat="1" ht="12.75" customHeight="1">
      <c r="B32" s="192"/>
      <c r="C32" s="193"/>
      <c r="D32" s="193"/>
      <c r="E32" s="193"/>
      <c r="F32" s="193"/>
      <c r="G32" s="193"/>
      <c r="H32" s="193"/>
      <c r="I32" s="193"/>
      <c r="J32" s="193"/>
      <c r="K32" s="189"/>
    </row>
    <row r="33" spans="2:11" customFormat="1" ht="15" customHeight="1">
      <c r="B33" s="192"/>
      <c r="C33" s="193"/>
      <c r="D33" s="312" t="s">
        <v>629</v>
      </c>
      <c r="E33" s="312"/>
      <c r="F33" s="312"/>
      <c r="G33" s="312"/>
      <c r="H33" s="312"/>
      <c r="I33" s="312"/>
      <c r="J33" s="312"/>
      <c r="K33" s="189"/>
    </row>
    <row r="34" spans="2:11" customFormat="1" ht="15" customHeight="1">
      <c r="B34" s="192"/>
      <c r="C34" s="193"/>
      <c r="D34" s="312" t="s">
        <v>630</v>
      </c>
      <c r="E34" s="312"/>
      <c r="F34" s="312"/>
      <c r="G34" s="312"/>
      <c r="H34" s="312"/>
      <c r="I34" s="312"/>
      <c r="J34" s="312"/>
      <c r="K34" s="189"/>
    </row>
    <row r="35" spans="2:11" customFormat="1" ht="15" customHeight="1">
      <c r="B35" s="192"/>
      <c r="C35" s="193"/>
      <c r="D35" s="312" t="s">
        <v>631</v>
      </c>
      <c r="E35" s="312"/>
      <c r="F35" s="312"/>
      <c r="G35" s="312"/>
      <c r="H35" s="312"/>
      <c r="I35" s="312"/>
      <c r="J35" s="312"/>
      <c r="K35" s="189"/>
    </row>
    <row r="36" spans="2:11" customFormat="1" ht="15" customHeight="1">
      <c r="B36" s="192"/>
      <c r="C36" s="193"/>
      <c r="D36" s="191"/>
      <c r="E36" s="194" t="s">
        <v>119</v>
      </c>
      <c r="F36" s="191"/>
      <c r="G36" s="312" t="s">
        <v>632</v>
      </c>
      <c r="H36" s="312"/>
      <c r="I36" s="312"/>
      <c r="J36" s="312"/>
      <c r="K36" s="189"/>
    </row>
    <row r="37" spans="2:11" customFormat="1" ht="30.75" customHeight="1">
      <c r="B37" s="192"/>
      <c r="C37" s="193"/>
      <c r="D37" s="191"/>
      <c r="E37" s="194" t="s">
        <v>633</v>
      </c>
      <c r="F37" s="191"/>
      <c r="G37" s="312" t="s">
        <v>634</v>
      </c>
      <c r="H37" s="312"/>
      <c r="I37" s="312"/>
      <c r="J37" s="312"/>
      <c r="K37" s="189"/>
    </row>
    <row r="38" spans="2:11" customFormat="1" ht="15" customHeight="1">
      <c r="B38" s="192"/>
      <c r="C38" s="193"/>
      <c r="D38" s="191"/>
      <c r="E38" s="194" t="s">
        <v>51</v>
      </c>
      <c r="F38" s="191"/>
      <c r="G38" s="312" t="s">
        <v>635</v>
      </c>
      <c r="H38" s="312"/>
      <c r="I38" s="312"/>
      <c r="J38" s="312"/>
      <c r="K38" s="189"/>
    </row>
    <row r="39" spans="2:11" customFormat="1" ht="15" customHeight="1">
      <c r="B39" s="192"/>
      <c r="C39" s="193"/>
      <c r="D39" s="191"/>
      <c r="E39" s="194" t="s">
        <v>52</v>
      </c>
      <c r="F39" s="191"/>
      <c r="G39" s="312" t="s">
        <v>636</v>
      </c>
      <c r="H39" s="312"/>
      <c r="I39" s="312"/>
      <c r="J39" s="312"/>
      <c r="K39" s="189"/>
    </row>
    <row r="40" spans="2:11" customFormat="1" ht="15" customHeight="1">
      <c r="B40" s="192"/>
      <c r="C40" s="193"/>
      <c r="D40" s="191"/>
      <c r="E40" s="194" t="s">
        <v>120</v>
      </c>
      <c r="F40" s="191"/>
      <c r="G40" s="312" t="s">
        <v>637</v>
      </c>
      <c r="H40" s="312"/>
      <c r="I40" s="312"/>
      <c r="J40" s="312"/>
      <c r="K40" s="189"/>
    </row>
    <row r="41" spans="2:11" customFormat="1" ht="15" customHeight="1">
      <c r="B41" s="192"/>
      <c r="C41" s="193"/>
      <c r="D41" s="191"/>
      <c r="E41" s="194" t="s">
        <v>121</v>
      </c>
      <c r="F41" s="191"/>
      <c r="G41" s="312" t="s">
        <v>638</v>
      </c>
      <c r="H41" s="312"/>
      <c r="I41" s="312"/>
      <c r="J41" s="312"/>
      <c r="K41" s="189"/>
    </row>
    <row r="42" spans="2:11" customFormat="1" ht="15" customHeight="1">
      <c r="B42" s="192"/>
      <c r="C42" s="193"/>
      <c r="D42" s="191"/>
      <c r="E42" s="194" t="s">
        <v>639</v>
      </c>
      <c r="F42" s="191"/>
      <c r="G42" s="312" t="s">
        <v>640</v>
      </c>
      <c r="H42" s="312"/>
      <c r="I42" s="312"/>
      <c r="J42" s="312"/>
      <c r="K42" s="189"/>
    </row>
    <row r="43" spans="2:11" customFormat="1" ht="15" customHeight="1">
      <c r="B43" s="192"/>
      <c r="C43" s="193"/>
      <c r="D43" s="191"/>
      <c r="E43" s="194"/>
      <c r="F43" s="191"/>
      <c r="G43" s="312" t="s">
        <v>641</v>
      </c>
      <c r="H43" s="312"/>
      <c r="I43" s="312"/>
      <c r="J43" s="312"/>
      <c r="K43" s="189"/>
    </row>
    <row r="44" spans="2:11" customFormat="1" ht="15" customHeight="1">
      <c r="B44" s="192"/>
      <c r="C44" s="193"/>
      <c r="D44" s="191"/>
      <c r="E44" s="194" t="s">
        <v>642</v>
      </c>
      <c r="F44" s="191"/>
      <c r="G44" s="312" t="s">
        <v>643</v>
      </c>
      <c r="H44" s="312"/>
      <c r="I44" s="312"/>
      <c r="J44" s="312"/>
      <c r="K44" s="189"/>
    </row>
    <row r="45" spans="2:11" customFormat="1" ht="15" customHeight="1">
      <c r="B45" s="192"/>
      <c r="C45" s="193"/>
      <c r="D45" s="191"/>
      <c r="E45" s="194" t="s">
        <v>123</v>
      </c>
      <c r="F45" s="191"/>
      <c r="G45" s="312" t="s">
        <v>644</v>
      </c>
      <c r="H45" s="312"/>
      <c r="I45" s="312"/>
      <c r="J45" s="312"/>
      <c r="K45" s="189"/>
    </row>
    <row r="46" spans="2:11" customFormat="1" ht="12.75" customHeight="1">
      <c r="B46" s="192"/>
      <c r="C46" s="193"/>
      <c r="D46" s="191"/>
      <c r="E46" s="191"/>
      <c r="F46" s="191"/>
      <c r="G46" s="191"/>
      <c r="H46" s="191"/>
      <c r="I46" s="191"/>
      <c r="J46" s="191"/>
      <c r="K46" s="189"/>
    </row>
    <row r="47" spans="2:11" customFormat="1" ht="15" customHeight="1">
      <c r="B47" s="192"/>
      <c r="C47" s="193"/>
      <c r="D47" s="312" t="s">
        <v>645</v>
      </c>
      <c r="E47" s="312"/>
      <c r="F47" s="312"/>
      <c r="G47" s="312"/>
      <c r="H47" s="312"/>
      <c r="I47" s="312"/>
      <c r="J47" s="312"/>
      <c r="K47" s="189"/>
    </row>
    <row r="48" spans="2:11" customFormat="1" ht="15" customHeight="1">
      <c r="B48" s="192"/>
      <c r="C48" s="193"/>
      <c r="D48" s="193"/>
      <c r="E48" s="312" t="s">
        <v>646</v>
      </c>
      <c r="F48" s="312"/>
      <c r="G48" s="312"/>
      <c r="H48" s="312"/>
      <c r="I48" s="312"/>
      <c r="J48" s="312"/>
      <c r="K48" s="189"/>
    </row>
    <row r="49" spans="2:11" customFormat="1" ht="15" customHeight="1">
      <c r="B49" s="192"/>
      <c r="C49" s="193"/>
      <c r="D49" s="193"/>
      <c r="E49" s="312" t="s">
        <v>647</v>
      </c>
      <c r="F49" s="312"/>
      <c r="G49" s="312"/>
      <c r="H49" s="312"/>
      <c r="I49" s="312"/>
      <c r="J49" s="312"/>
      <c r="K49" s="189"/>
    </row>
    <row r="50" spans="2:11" customFormat="1" ht="15" customHeight="1">
      <c r="B50" s="192"/>
      <c r="C50" s="193"/>
      <c r="D50" s="193"/>
      <c r="E50" s="312" t="s">
        <v>648</v>
      </c>
      <c r="F50" s="312"/>
      <c r="G50" s="312"/>
      <c r="H50" s="312"/>
      <c r="I50" s="312"/>
      <c r="J50" s="312"/>
      <c r="K50" s="189"/>
    </row>
    <row r="51" spans="2:11" customFormat="1" ht="15" customHeight="1">
      <c r="B51" s="192"/>
      <c r="C51" s="193"/>
      <c r="D51" s="312" t="s">
        <v>649</v>
      </c>
      <c r="E51" s="312"/>
      <c r="F51" s="312"/>
      <c r="G51" s="312"/>
      <c r="H51" s="312"/>
      <c r="I51" s="312"/>
      <c r="J51" s="312"/>
      <c r="K51" s="189"/>
    </row>
    <row r="52" spans="2:11" customFormat="1" ht="25.5" customHeight="1">
      <c r="B52" s="188"/>
      <c r="C52" s="313" t="s">
        <v>650</v>
      </c>
      <c r="D52" s="313"/>
      <c r="E52" s="313"/>
      <c r="F52" s="313"/>
      <c r="G52" s="313"/>
      <c r="H52" s="313"/>
      <c r="I52" s="313"/>
      <c r="J52" s="313"/>
      <c r="K52" s="189"/>
    </row>
    <row r="53" spans="2:11" customFormat="1" ht="5.25" customHeight="1">
      <c r="B53" s="188"/>
      <c r="C53" s="190"/>
      <c r="D53" s="190"/>
      <c r="E53" s="190"/>
      <c r="F53" s="190"/>
      <c r="G53" s="190"/>
      <c r="H53" s="190"/>
      <c r="I53" s="190"/>
      <c r="J53" s="190"/>
      <c r="K53" s="189"/>
    </row>
    <row r="54" spans="2:11" customFormat="1" ht="15" customHeight="1">
      <c r="B54" s="188"/>
      <c r="C54" s="312" t="s">
        <v>651</v>
      </c>
      <c r="D54" s="312"/>
      <c r="E54" s="312"/>
      <c r="F54" s="312"/>
      <c r="G54" s="312"/>
      <c r="H54" s="312"/>
      <c r="I54" s="312"/>
      <c r="J54" s="312"/>
      <c r="K54" s="189"/>
    </row>
    <row r="55" spans="2:11" customFormat="1" ht="15" customHeight="1">
      <c r="B55" s="188"/>
      <c r="C55" s="312" t="s">
        <v>652</v>
      </c>
      <c r="D55" s="312"/>
      <c r="E55" s="312"/>
      <c r="F55" s="312"/>
      <c r="G55" s="312"/>
      <c r="H55" s="312"/>
      <c r="I55" s="312"/>
      <c r="J55" s="312"/>
      <c r="K55" s="189"/>
    </row>
    <row r="56" spans="2:11" customFormat="1" ht="12.75" customHeight="1">
      <c r="B56" s="188"/>
      <c r="C56" s="191"/>
      <c r="D56" s="191"/>
      <c r="E56" s="191"/>
      <c r="F56" s="191"/>
      <c r="G56" s="191"/>
      <c r="H56" s="191"/>
      <c r="I56" s="191"/>
      <c r="J56" s="191"/>
      <c r="K56" s="189"/>
    </row>
    <row r="57" spans="2:11" customFormat="1" ht="15" customHeight="1">
      <c r="B57" s="188"/>
      <c r="C57" s="312" t="s">
        <v>653</v>
      </c>
      <c r="D57" s="312"/>
      <c r="E57" s="312"/>
      <c r="F57" s="312"/>
      <c r="G57" s="312"/>
      <c r="H57" s="312"/>
      <c r="I57" s="312"/>
      <c r="J57" s="312"/>
      <c r="K57" s="189"/>
    </row>
    <row r="58" spans="2:11" customFormat="1" ht="15" customHeight="1">
      <c r="B58" s="188"/>
      <c r="C58" s="193"/>
      <c r="D58" s="312" t="s">
        <v>654</v>
      </c>
      <c r="E58" s="312"/>
      <c r="F58" s="312"/>
      <c r="G58" s="312"/>
      <c r="H58" s="312"/>
      <c r="I58" s="312"/>
      <c r="J58" s="312"/>
      <c r="K58" s="189"/>
    </row>
    <row r="59" spans="2:11" customFormat="1" ht="15" customHeight="1">
      <c r="B59" s="188"/>
      <c r="C59" s="193"/>
      <c r="D59" s="312" t="s">
        <v>655</v>
      </c>
      <c r="E59" s="312"/>
      <c r="F59" s="312"/>
      <c r="G59" s="312"/>
      <c r="H59" s="312"/>
      <c r="I59" s="312"/>
      <c r="J59" s="312"/>
      <c r="K59" s="189"/>
    </row>
    <row r="60" spans="2:11" customFormat="1" ht="15" customHeight="1">
      <c r="B60" s="188"/>
      <c r="C60" s="193"/>
      <c r="D60" s="312" t="s">
        <v>656</v>
      </c>
      <c r="E60" s="312"/>
      <c r="F60" s="312"/>
      <c r="G60" s="312"/>
      <c r="H60" s="312"/>
      <c r="I60" s="312"/>
      <c r="J60" s="312"/>
      <c r="K60" s="189"/>
    </row>
    <row r="61" spans="2:11" customFormat="1" ht="15" customHeight="1">
      <c r="B61" s="188"/>
      <c r="C61" s="193"/>
      <c r="D61" s="312" t="s">
        <v>657</v>
      </c>
      <c r="E61" s="312"/>
      <c r="F61" s="312"/>
      <c r="G61" s="312"/>
      <c r="H61" s="312"/>
      <c r="I61" s="312"/>
      <c r="J61" s="312"/>
      <c r="K61" s="189"/>
    </row>
    <row r="62" spans="2:11" customFormat="1" ht="15" customHeight="1">
      <c r="B62" s="188"/>
      <c r="C62" s="193"/>
      <c r="D62" s="315" t="s">
        <v>658</v>
      </c>
      <c r="E62" s="315"/>
      <c r="F62" s="315"/>
      <c r="G62" s="315"/>
      <c r="H62" s="315"/>
      <c r="I62" s="315"/>
      <c r="J62" s="315"/>
      <c r="K62" s="189"/>
    </row>
    <row r="63" spans="2:11" customFormat="1" ht="15" customHeight="1">
      <c r="B63" s="188"/>
      <c r="C63" s="193"/>
      <c r="D63" s="312" t="s">
        <v>659</v>
      </c>
      <c r="E63" s="312"/>
      <c r="F63" s="312"/>
      <c r="G63" s="312"/>
      <c r="H63" s="312"/>
      <c r="I63" s="312"/>
      <c r="J63" s="312"/>
      <c r="K63" s="189"/>
    </row>
    <row r="64" spans="2:11" customFormat="1" ht="12.75" customHeight="1">
      <c r="B64" s="188"/>
      <c r="C64" s="193"/>
      <c r="D64" s="193"/>
      <c r="E64" s="196"/>
      <c r="F64" s="193"/>
      <c r="G64" s="193"/>
      <c r="H64" s="193"/>
      <c r="I64" s="193"/>
      <c r="J64" s="193"/>
      <c r="K64" s="189"/>
    </row>
    <row r="65" spans="2:11" customFormat="1" ht="15" customHeight="1">
      <c r="B65" s="188"/>
      <c r="C65" s="193"/>
      <c r="D65" s="312" t="s">
        <v>660</v>
      </c>
      <c r="E65" s="312"/>
      <c r="F65" s="312"/>
      <c r="G65" s="312"/>
      <c r="H65" s="312"/>
      <c r="I65" s="312"/>
      <c r="J65" s="312"/>
      <c r="K65" s="189"/>
    </row>
    <row r="66" spans="2:11" customFormat="1" ht="15" customHeight="1">
      <c r="B66" s="188"/>
      <c r="C66" s="193"/>
      <c r="D66" s="315" t="s">
        <v>661</v>
      </c>
      <c r="E66" s="315"/>
      <c r="F66" s="315"/>
      <c r="G66" s="315"/>
      <c r="H66" s="315"/>
      <c r="I66" s="315"/>
      <c r="J66" s="315"/>
      <c r="K66" s="189"/>
    </row>
    <row r="67" spans="2:11" customFormat="1" ht="15" customHeight="1">
      <c r="B67" s="188"/>
      <c r="C67" s="193"/>
      <c r="D67" s="312" t="s">
        <v>662</v>
      </c>
      <c r="E67" s="312"/>
      <c r="F67" s="312"/>
      <c r="G67" s="312"/>
      <c r="H67" s="312"/>
      <c r="I67" s="312"/>
      <c r="J67" s="312"/>
      <c r="K67" s="189"/>
    </row>
    <row r="68" spans="2:11" customFormat="1" ht="15" customHeight="1">
      <c r="B68" s="188"/>
      <c r="C68" s="193"/>
      <c r="D68" s="312" t="s">
        <v>663</v>
      </c>
      <c r="E68" s="312"/>
      <c r="F68" s="312"/>
      <c r="G68" s="312"/>
      <c r="H68" s="312"/>
      <c r="I68" s="312"/>
      <c r="J68" s="312"/>
      <c r="K68" s="189"/>
    </row>
    <row r="69" spans="2:11" customFormat="1" ht="15" customHeight="1">
      <c r="B69" s="188"/>
      <c r="C69" s="193"/>
      <c r="D69" s="312" t="s">
        <v>664</v>
      </c>
      <c r="E69" s="312"/>
      <c r="F69" s="312"/>
      <c r="G69" s="312"/>
      <c r="H69" s="312"/>
      <c r="I69" s="312"/>
      <c r="J69" s="312"/>
      <c r="K69" s="189"/>
    </row>
    <row r="70" spans="2:11" customFormat="1" ht="15" customHeight="1">
      <c r="B70" s="188"/>
      <c r="C70" s="193"/>
      <c r="D70" s="312" t="s">
        <v>665</v>
      </c>
      <c r="E70" s="312"/>
      <c r="F70" s="312"/>
      <c r="G70" s="312"/>
      <c r="H70" s="312"/>
      <c r="I70" s="312"/>
      <c r="J70" s="312"/>
      <c r="K70" s="189"/>
    </row>
    <row r="71" spans="2:11" customFormat="1" ht="12.75" customHeight="1">
      <c r="B71" s="197"/>
      <c r="C71" s="198"/>
      <c r="D71" s="198"/>
      <c r="E71" s="198"/>
      <c r="F71" s="198"/>
      <c r="G71" s="198"/>
      <c r="H71" s="198"/>
      <c r="I71" s="198"/>
      <c r="J71" s="198"/>
      <c r="K71" s="199"/>
    </row>
    <row r="72" spans="2:11" customFormat="1" ht="18.75" customHeight="1">
      <c r="B72" s="200"/>
      <c r="C72" s="200"/>
      <c r="D72" s="200"/>
      <c r="E72" s="200"/>
      <c r="F72" s="200"/>
      <c r="G72" s="200"/>
      <c r="H72" s="200"/>
      <c r="I72" s="200"/>
      <c r="J72" s="200"/>
      <c r="K72" s="201"/>
    </row>
    <row r="73" spans="2:11" customFormat="1" ht="18.75" customHeight="1">
      <c r="B73" s="201"/>
      <c r="C73" s="201"/>
      <c r="D73" s="201"/>
      <c r="E73" s="201"/>
      <c r="F73" s="201"/>
      <c r="G73" s="201"/>
      <c r="H73" s="201"/>
      <c r="I73" s="201"/>
      <c r="J73" s="201"/>
      <c r="K73" s="201"/>
    </row>
    <row r="74" spans="2:11" customFormat="1" ht="7.5" customHeight="1">
      <c r="B74" s="202"/>
      <c r="C74" s="203"/>
      <c r="D74" s="203"/>
      <c r="E74" s="203"/>
      <c r="F74" s="203"/>
      <c r="G74" s="203"/>
      <c r="H74" s="203"/>
      <c r="I74" s="203"/>
      <c r="J74" s="203"/>
      <c r="K74" s="204"/>
    </row>
    <row r="75" spans="2:11" customFormat="1" ht="45" customHeight="1">
      <c r="B75" s="205"/>
      <c r="C75" s="316" t="s">
        <v>666</v>
      </c>
      <c r="D75" s="316"/>
      <c r="E75" s="316"/>
      <c r="F75" s="316"/>
      <c r="G75" s="316"/>
      <c r="H75" s="316"/>
      <c r="I75" s="316"/>
      <c r="J75" s="316"/>
      <c r="K75" s="206"/>
    </row>
    <row r="76" spans="2:11" customFormat="1" ht="17.25" customHeight="1">
      <c r="B76" s="205"/>
      <c r="C76" s="207" t="s">
        <v>667</v>
      </c>
      <c r="D76" s="207"/>
      <c r="E76" s="207"/>
      <c r="F76" s="207" t="s">
        <v>668</v>
      </c>
      <c r="G76" s="208"/>
      <c r="H76" s="207" t="s">
        <v>52</v>
      </c>
      <c r="I76" s="207" t="s">
        <v>55</v>
      </c>
      <c r="J76" s="207" t="s">
        <v>669</v>
      </c>
      <c r="K76" s="206"/>
    </row>
    <row r="77" spans="2:11" customFormat="1" ht="17.25" customHeight="1">
      <c r="B77" s="205"/>
      <c r="C77" s="209" t="s">
        <v>670</v>
      </c>
      <c r="D77" s="209"/>
      <c r="E77" s="209"/>
      <c r="F77" s="210" t="s">
        <v>671</v>
      </c>
      <c r="G77" s="211"/>
      <c r="H77" s="209"/>
      <c r="I77" s="209"/>
      <c r="J77" s="209" t="s">
        <v>672</v>
      </c>
      <c r="K77" s="206"/>
    </row>
    <row r="78" spans="2:11" customFormat="1" ht="5.25" customHeight="1">
      <c r="B78" s="205"/>
      <c r="C78" s="212"/>
      <c r="D78" s="212"/>
      <c r="E78" s="212"/>
      <c r="F78" s="212"/>
      <c r="G78" s="213"/>
      <c r="H78" s="212"/>
      <c r="I78" s="212"/>
      <c r="J78" s="212"/>
      <c r="K78" s="206"/>
    </row>
    <row r="79" spans="2:11" customFormat="1" ht="15" customHeight="1">
      <c r="B79" s="205"/>
      <c r="C79" s="194" t="s">
        <v>51</v>
      </c>
      <c r="D79" s="214"/>
      <c r="E79" s="214"/>
      <c r="F79" s="215" t="s">
        <v>673</v>
      </c>
      <c r="G79" s="216"/>
      <c r="H79" s="194" t="s">
        <v>674</v>
      </c>
      <c r="I79" s="194" t="s">
        <v>675</v>
      </c>
      <c r="J79" s="194">
        <v>20</v>
      </c>
      <c r="K79" s="206"/>
    </row>
    <row r="80" spans="2:11" customFormat="1" ht="15" customHeight="1">
      <c r="B80" s="205"/>
      <c r="C80" s="194" t="s">
        <v>676</v>
      </c>
      <c r="D80" s="194"/>
      <c r="E80" s="194"/>
      <c r="F80" s="215" t="s">
        <v>673</v>
      </c>
      <c r="G80" s="216"/>
      <c r="H80" s="194" t="s">
        <v>677</v>
      </c>
      <c r="I80" s="194" t="s">
        <v>675</v>
      </c>
      <c r="J80" s="194">
        <v>120</v>
      </c>
      <c r="K80" s="206"/>
    </row>
    <row r="81" spans="2:11" customFormat="1" ht="15" customHeight="1">
      <c r="B81" s="217"/>
      <c r="C81" s="194" t="s">
        <v>678</v>
      </c>
      <c r="D81" s="194"/>
      <c r="E81" s="194"/>
      <c r="F81" s="215" t="s">
        <v>679</v>
      </c>
      <c r="G81" s="216"/>
      <c r="H81" s="194" t="s">
        <v>680</v>
      </c>
      <c r="I81" s="194" t="s">
        <v>675</v>
      </c>
      <c r="J81" s="194">
        <v>50</v>
      </c>
      <c r="K81" s="206"/>
    </row>
    <row r="82" spans="2:11" customFormat="1" ht="15" customHeight="1">
      <c r="B82" s="217"/>
      <c r="C82" s="194" t="s">
        <v>681</v>
      </c>
      <c r="D82" s="194"/>
      <c r="E82" s="194"/>
      <c r="F82" s="215" t="s">
        <v>673</v>
      </c>
      <c r="G82" s="216"/>
      <c r="H82" s="194" t="s">
        <v>682</v>
      </c>
      <c r="I82" s="194" t="s">
        <v>683</v>
      </c>
      <c r="J82" s="194"/>
      <c r="K82" s="206"/>
    </row>
    <row r="83" spans="2:11" customFormat="1" ht="15" customHeight="1">
      <c r="B83" s="217"/>
      <c r="C83" s="194" t="s">
        <v>684</v>
      </c>
      <c r="D83" s="194"/>
      <c r="E83" s="194"/>
      <c r="F83" s="215" t="s">
        <v>679</v>
      </c>
      <c r="G83" s="194"/>
      <c r="H83" s="194" t="s">
        <v>685</v>
      </c>
      <c r="I83" s="194" t="s">
        <v>675</v>
      </c>
      <c r="J83" s="194">
        <v>15</v>
      </c>
      <c r="K83" s="206"/>
    </row>
    <row r="84" spans="2:11" customFormat="1" ht="15" customHeight="1">
      <c r="B84" s="217"/>
      <c r="C84" s="194" t="s">
        <v>686</v>
      </c>
      <c r="D84" s="194"/>
      <c r="E84" s="194"/>
      <c r="F84" s="215" t="s">
        <v>679</v>
      </c>
      <c r="G84" s="194"/>
      <c r="H84" s="194" t="s">
        <v>687</v>
      </c>
      <c r="I84" s="194" t="s">
        <v>675</v>
      </c>
      <c r="J84" s="194">
        <v>15</v>
      </c>
      <c r="K84" s="206"/>
    </row>
    <row r="85" spans="2:11" customFormat="1" ht="15" customHeight="1">
      <c r="B85" s="217"/>
      <c r="C85" s="194" t="s">
        <v>688</v>
      </c>
      <c r="D85" s="194"/>
      <c r="E85" s="194"/>
      <c r="F85" s="215" t="s">
        <v>679</v>
      </c>
      <c r="G85" s="194"/>
      <c r="H85" s="194" t="s">
        <v>689</v>
      </c>
      <c r="I85" s="194" t="s">
        <v>675</v>
      </c>
      <c r="J85" s="194">
        <v>20</v>
      </c>
      <c r="K85" s="206"/>
    </row>
    <row r="86" spans="2:11" customFormat="1" ht="15" customHeight="1">
      <c r="B86" s="217"/>
      <c r="C86" s="194" t="s">
        <v>690</v>
      </c>
      <c r="D86" s="194"/>
      <c r="E86" s="194"/>
      <c r="F86" s="215" t="s">
        <v>679</v>
      </c>
      <c r="G86" s="194"/>
      <c r="H86" s="194" t="s">
        <v>691</v>
      </c>
      <c r="I86" s="194" t="s">
        <v>675</v>
      </c>
      <c r="J86" s="194">
        <v>20</v>
      </c>
      <c r="K86" s="206"/>
    </row>
    <row r="87" spans="2:11" customFormat="1" ht="15" customHeight="1">
      <c r="B87" s="217"/>
      <c r="C87" s="194" t="s">
        <v>692</v>
      </c>
      <c r="D87" s="194"/>
      <c r="E87" s="194"/>
      <c r="F87" s="215" t="s">
        <v>679</v>
      </c>
      <c r="G87" s="216"/>
      <c r="H87" s="194" t="s">
        <v>693</v>
      </c>
      <c r="I87" s="194" t="s">
        <v>675</v>
      </c>
      <c r="J87" s="194">
        <v>50</v>
      </c>
      <c r="K87" s="206"/>
    </row>
    <row r="88" spans="2:11" customFormat="1" ht="15" customHeight="1">
      <c r="B88" s="217"/>
      <c r="C88" s="194" t="s">
        <v>694</v>
      </c>
      <c r="D88" s="194"/>
      <c r="E88" s="194"/>
      <c r="F88" s="215" t="s">
        <v>679</v>
      </c>
      <c r="G88" s="216"/>
      <c r="H88" s="194" t="s">
        <v>695</v>
      </c>
      <c r="I88" s="194" t="s">
        <v>675</v>
      </c>
      <c r="J88" s="194">
        <v>20</v>
      </c>
      <c r="K88" s="206"/>
    </row>
    <row r="89" spans="2:11" customFormat="1" ht="15" customHeight="1">
      <c r="B89" s="217"/>
      <c r="C89" s="194" t="s">
        <v>696</v>
      </c>
      <c r="D89" s="194"/>
      <c r="E89" s="194"/>
      <c r="F89" s="215" t="s">
        <v>679</v>
      </c>
      <c r="G89" s="216"/>
      <c r="H89" s="194" t="s">
        <v>697</v>
      </c>
      <c r="I89" s="194" t="s">
        <v>675</v>
      </c>
      <c r="J89" s="194">
        <v>20</v>
      </c>
      <c r="K89" s="206"/>
    </row>
    <row r="90" spans="2:11" customFormat="1" ht="15" customHeight="1">
      <c r="B90" s="217"/>
      <c r="C90" s="194" t="s">
        <v>698</v>
      </c>
      <c r="D90" s="194"/>
      <c r="E90" s="194"/>
      <c r="F90" s="215" t="s">
        <v>679</v>
      </c>
      <c r="G90" s="216"/>
      <c r="H90" s="194" t="s">
        <v>699</v>
      </c>
      <c r="I90" s="194" t="s">
        <v>675</v>
      </c>
      <c r="J90" s="194">
        <v>50</v>
      </c>
      <c r="K90" s="206"/>
    </row>
    <row r="91" spans="2:11" customFormat="1" ht="15" customHeight="1">
      <c r="B91" s="217"/>
      <c r="C91" s="194" t="s">
        <v>700</v>
      </c>
      <c r="D91" s="194"/>
      <c r="E91" s="194"/>
      <c r="F91" s="215" t="s">
        <v>679</v>
      </c>
      <c r="G91" s="216"/>
      <c r="H91" s="194" t="s">
        <v>700</v>
      </c>
      <c r="I91" s="194" t="s">
        <v>675</v>
      </c>
      <c r="J91" s="194">
        <v>50</v>
      </c>
      <c r="K91" s="206"/>
    </row>
    <row r="92" spans="2:11" customFormat="1" ht="15" customHeight="1">
      <c r="B92" s="217"/>
      <c r="C92" s="194" t="s">
        <v>701</v>
      </c>
      <c r="D92" s="194"/>
      <c r="E92" s="194"/>
      <c r="F92" s="215" t="s">
        <v>679</v>
      </c>
      <c r="G92" s="216"/>
      <c r="H92" s="194" t="s">
        <v>702</v>
      </c>
      <c r="I92" s="194" t="s">
        <v>675</v>
      </c>
      <c r="J92" s="194">
        <v>255</v>
      </c>
      <c r="K92" s="206"/>
    </row>
    <row r="93" spans="2:11" customFormat="1" ht="15" customHeight="1">
      <c r="B93" s="217"/>
      <c r="C93" s="194" t="s">
        <v>703</v>
      </c>
      <c r="D93" s="194"/>
      <c r="E93" s="194"/>
      <c r="F93" s="215" t="s">
        <v>673</v>
      </c>
      <c r="G93" s="216"/>
      <c r="H93" s="194" t="s">
        <v>704</v>
      </c>
      <c r="I93" s="194" t="s">
        <v>705</v>
      </c>
      <c r="J93" s="194"/>
      <c r="K93" s="206"/>
    </row>
    <row r="94" spans="2:11" customFormat="1" ht="15" customHeight="1">
      <c r="B94" s="217"/>
      <c r="C94" s="194" t="s">
        <v>706</v>
      </c>
      <c r="D94" s="194"/>
      <c r="E94" s="194"/>
      <c r="F94" s="215" t="s">
        <v>673</v>
      </c>
      <c r="G94" s="216"/>
      <c r="H94" s="194" t="s">
        <v>707</v>
      </c>
      <c r="I94" s="194" t="s">
        <v>708</v>
      </c>
      <c r="J94" s="194"/>
      <c r="K94" s="206"/>
    </row>
    <row r="95" spans="2:11" customFormat="1" ht="15" customHeight="1">
      <c r="B95" s="217"/>
      <c r="C95" s="194" t="s">
        <v>709</v>
      </c>
      <c r="D95" s="194"/>
      <c r="E95" s="194"/>
      <c r="F95" s="215" t="s">
        <v>673</v>
      </c>
      <c r="G95" s="216"/>
      <c r="H95" s="194" t="s">
        <v>709</v>
      </c>
      <c r="I95" s="194" t="s">
        <v>708</v>
      </c>
      <c r="J95" s="194"/>
      <c r="K95" s="206"/>
    </row>
    <row r="96" spans="2:11" customFormat="1" ht="15" customHeight="1">
      <c r="B96" s="217"/>
      <c r="C96" s="194" t="s">
        <v>36</v>
      </c>
      <c r="D96" s="194"/>
      <c r="E96" s="194"/>
      <c r="F96" s="215" t="s">
        <v>673</v>
      </c>
      <c r="G96" s="216"/>
      <c r="H96" s="194" t="s">
        <v>710</v>
      </c>
      <c r="I96" s="194" t="s">
        <v>708</v>
      </c>
      <c r="J96" s="194"/>
      <c r="K96" s="206"/>
    </row>
    <row r="97" spans="2:11" customFormat="1" ht="15" customHeight="1">
      <c r="B97" s="217"/>
      <c r="C97" s="194" t="s">
        <v>46</v>
      </c>
      <c r="D97" s="194"/>
      <c r="E97" s="194"/>
      <c r="F97" s="215" t="s">
        <v>673</v>
      </c>
      <c r="G97" s="216"/>
      <c r="H97" s="194" t="s">
        <v>711</v>
      </c>
      <c r="I97" s="194" t="s">
        <v>708</v>
      </c>
      <c r="J97" s="194"/>
      <c r="K97" s="206"/>
    </row>
    <row r="98" spans="2:11" customFormat="1" ht="15" customHeight="1">
      <c r="B98" s="218"/>
      <c r="C98" s="219"/>
      <c r="D98" s="219"/>
      <c r="E98" s="219"/>
      <c r="F98" s="219"/>
      <c r="G98" s="219"/>
      <c r="H98" s="219"/>
      <c r="I98" s="219"/>
      <c r="J98" s="219"/>
      <c r="K98" s="220"/>
    </row>
    <row r="99" spans="2:11" customFormat="1" ht="18.75" customHeight="1">
      <c r="B99" s="221"/>
      <c r="C99" s="222"/>
      <c r="D99" s="222"/>
      <c r="E99" s="222"/>
      <c r="F99" s="222"/>
      <c r="G99" s="222"/>
      <c r="H99" s="222"/>
      <c r="I99" s="222"/>
      <c r="J99" s="222"/>
      <c r="K99" s="221"/>
    </row>
    <row r="100" spans="2:11" customFormat="1" ht="18.75" customHeight="1"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</row>
    <row r="101" spans="2:11" customFormat="1" ht="7.5" customHeight="1">
      <c r="B101" s="202"/>
      <c r="C101" s="203"/>
      <c r="D101" s="203"/>
      <c r="E101" s="203"/>
      <c r="F101" s="203"/>
      <c r="G101" s="203"/>
      <c r="H101" s="203"/>
      <c r="I101" s="203"/>
      <c r="J101" s="203"/>
      <c r="K101" s="204"/>
    </row>
    <row r="102" spans="2:11" customFormat="1" ht="45" customHeight="1">
      <c r="B102" s="205"/>
      <c r="C102" s="316" t="s">
        <v>712</v>
      </c>
      <c r="D102" s="316"/>
      <c r="E102" s="316"/>
      <c r="F102" s="316"/>
      <c r="G102" s="316"/>
      <c r="H102" s="316"/>
      <c r="I102" s="316"/>
      <c r="J102" s="316"/>
      <c r="K102" s="206"/>
    </row>
    <row r="103" spans="2:11" customFormat="1" ht="17.25" customHeight="1">
      <c r="B103" s="205"/>
      <c r="C103" s="207" t="s">
        <v>667</v>
      </c>
      <c r="D103" s="207"/>
      <c r="E103" s="207"/>
      <c r="F103" s="207" t="s">
        <v>668</v>
      </c>
      <c r="G103" s="208"/>
      <c r="H103" s="207" t="s">
        <v>52</v>
      </c>
      <c r="I103" s="207" t="s">
        <v>55</v>
      </c>
      <c r="J103" s="207" t="s">
        <v>669</v>
      </c>
      <c r="K103" s="206"/>
    </row>
    <row r="104" spans="2:11" customFormat="1" ht="17.25" customHeight="1">
      <c r="B104" s="205"/>
      <c r="C104" s="209" t="s">
        <v>670</v>
      </c>
      <c r="D104" s="209"/>
      <c r="E104" s="209"/>
      <c r="F104" s="210" t="s">
        <v>671</v>
      </c>
      <c r="G104" s="211"/>
      <c r="H104" s="209"/>
      <c r="I104" s="209"/>
      <c r="J104" s="209" t="s">
        <v>672</v>
      </c>
      <c r="K104" s="206"/>
    </row>
    <row r="105" spans="2:11" customFormat="1" ht="5.25" customHeight="1">
      <c r="B105" s="205"/>
      <c r="C105" s="207"/>
      <c r="D105" s="207"/>
      <c r="E105" s="207"/>
      <c r="F105" s="207"/>
      <c r="G105" s="223"/>
      <c r="H105" s="207"/>
      <c r="I105" s="207"/>
      <c r="J105" s="207"/>
      <c r="K105" s="206"/>
    </row>
    <row r="106" spans="2:11" customFormat="1" ht="15" customHeight="1">
      <c r="B106" s="205"/>
      <c r="C106" s="194" t="s">
        <v>51</v>
      </c>
      <c r="D106" s="214"/>
      <c r="E106" s="214"/>
      <c r="F106" s="215" t="s">
        <v>673</v>
      </c>
      <c r="G106" s="194"/>
      <c r="H106" s="194" t="s">
        <v>713</v>
      </c>
      <c r="I106" s="194" t="s">
        <v>675</v>
      </c>
      <c r="J106" s="194">
        <v>20</v>
      </c>
      <c r="K106" s="206"/>
    </row>
    <row r="107" spans="2:11" customFormat="1" ht="15" customHeight="1">
      <c r="B107" s="205"/>
      <c r="C107" s="194" t="s">
        <v>676</v>
      </c>
      <c r="D107" s="194"/>
      <c r="E107" s="194"/>
      <c r="F107" s="215" t="s">
        <v>673</v>
      </c>
      <c r="G107" s="194"/>
      <c r="H107" s="194" t="s">
        <v>713</v>
      </c>
      <c r="I107" s="194" t="s">
        <v>675</v>
      </c>
      <c r="J107" s="194">
        <v>120</v>
      </c>
      <c r="K107" s="206"/>
    </row>
    <row r="108" spans="2:11" customFormat="1" ht="15" customHeight="1">
      <c r="B108" s="217"/>
      <c r="C108" s="194" t="s">
        <v>678</v>
      </c>
      <c r="D108" s="194"/>
      <c r="E108" s="194"/>
      <c r="F108" s="215" t="s">
        <v>679</v>
      </c>
      <c r="G108" s="194"/>
      <c r="H108" s="194" t="s">
        <v>713</v>
      </c>
      <c r="I108" s="194" t="s">
        <v>675</v>
      </c>
      <c r="J108" s="194">
        <v>50</v>
      </c>
      <c r="K108" s="206"/>
    </row>
    <row r="109" spans="2:11" customFormat="1" ht="15" customHeight="1">
      <c r="B109" s="217"/>
      <c r="C109" s="194" t="s">
        <v>681</v>
      </c>
      <c r="D109" s="194"/>
      <c r="E109" s="194"/>
      <c r="F109" s="215" t="s">
        <v>673</v>
      </c>
      <c r="G109" s="194"/>
      <c r="H109" s="194" t="s">
        <v>713</v>
      </c>
      <c r="I109" s="194" t="s">
        <v>683</v>
      </c>
      <c r="J109" s="194"/>
      <c r="K109" s="206"/>
    </row>
    <row r="110" spans="2:11" customFormat="1" ht="15" customHeight="1">
      <c r="B110" s="217"/>
      <c r="C110" s="194" t="s">
        <v>692</v>
      </c>
      <c r="D110" s="194"/>
      <c r="E110" s="194"/>
      <c r="F110" s="215" t="s">
        <v>679</v>
      </c>
      <c r="G110" s="194"/>
      <c r="H110" s="194" t="s">
        <v>713</v>
      </c>
      <c r="I110" s="194" t="s">
        <v>675</v>
      </c>
      <c r="J110" s="194">
        <v>50</v>
      </c>
      <c r="K110" s="206"/>
    </row>
    <row r="111" spans="2:11" customFormat="1" ht="15" customHeight="1">
      <c r="B111" s="217"/>
      <c r="C111" s="194" t="s">
        <v>700</v>
      </c>
      <c r="D111" s="194"/>
      <c r="E111" s="194"/>
      <c r="F111" s="215" t="s">
        <v>679</v>
      </c>
      <c r="G111" s="194"/>
      <c r="H111" s="194" t="s">
        <v>713</v>
      </c>
      <c r="I111" s="194" t="s">
        <v>675</v>
      </c>
      <c r="J111" s="194">
        <v>50</v>
      </c>
      <c r="K111" s="206"/>
    </row>
    <row r="112" spans="2:11" customFormat="1" ht="15" customHeight="1">
      <c r="B112" s="217"/>
      <c r="C112" s="194" t="s">
        <v>698</v>
      </c>
      <c r="D112" s="194"/>
      <c r="E112" s="194"/>
      <c r="F112" s="215" t="s">
        <v>679</v>
      </c>
      <c r="G112" s="194"/>
      <c r="H112" s="194" t="s">
        <v>713</v>
      </c>
      <c r="I112" s="194" t="s">
        <v>675</v>
      </c>
      <c r="J112" s="194">
        <v>50</v>
      </c>
      <c r="K112" s="206"/>
    </row>
    <row r="113" spans="2:11" customFormat="1" ht="15" customHeight="1">
      <c r="B113" s="217"/>
      <c r="C113" s="194" t="s">
        <v>51</v>
      </c>
      <c r="D113" s="194"/>
      <c r="E113" s="194"/>
      <c r="F113" s="215" t="s">
        <v>673</v>
      </c>
      <c r="G113" s="194"/>
      <c r="H113" s="194" t="s">
        <v>714</v>
      </c>
      <c r="I113" s="194" t="s">
        <v>675</v>
      </c>
      <c r="J113" s="194">
        <v>20</v>
      </c>
      <c r="K113" s="206"/>
    </row>
    <row r="114" spans="2:11" customFormat="1" ht="15" customHeight="1">
      <c r="B114" s="217"/>
      <c r="C114" s="194" t="s">
        <v>715</v>
      </c>
      <c r="D114" s="194"/>
      <c r="E114" s="194"/>
      <c r="F114" s="215" t="s">
        <v>673</v>
      </c>
      <c r="G114" s="194"/>
      <c r="H114" s="194" t="s">
        <v>716</v>
      </c>
      <c r="I114" s="194" t="s">
        <v>675</v>
      </c>
      <c r="J114" s="194">
        <v>120</v>
      </c>
      <c r="K114" s="206"/>
    </row>
    <row r="115" spans="2:11" customFormat="1" ht="15" customHeight="1">
      <c r="B115" s="217"/>
      <c r="C115" s="194" t="s">
        <v>36</v>
      </c>
      <c r="D115" s="194"/>
      <c r="E115" s="194"/>
      <c r="F115" s="215" t="s">
        <v>673</v>
      </c>
      <c r="G115" s="194"/>
      <c r="H115" s="194" t="s">
        <v>717</v>
      </c>
      <c r="I115" s="194" t="s">
        <v>708</v>
      </c>
      <c r="J115" s="194"/>
      <c r="K115" s="206"/>
    </row>
    <row r="116" spans="2:11" customFormat="1" ht="15" customHeight="1">
      <c r="B116" s="217"/>
      <c r="C116" s="194" t="s">
        <v>46</v>
      </c>
      <c r="D116" s="194"/>
      <c r="E116" s="194"/>
      <c r="F116" s="215" t="s">
        <v>673</v>
      </c>
      <c r="G116" s="194"/>
      <c r="H116" s="194" t="s">
        <v>718</v>
      </c>
      <c r="I116" s="194" t="s">
        <v>708</v>
      </c>
      <c r="J116" s="194"/>
      <c r="K116" s="206"/>
    </row>
    <row r="117" spans="2:11" customFormat="1" ht="15" customHeight="1">
      <c r="B117" s="217"/>
      <c r="C117" s="194" t="s">
        <v>55</v>
      </c>
      <c r="D117" s="194"/>
      <c r="E117" s="194"/>
      <c r="F117" s="215" t="s">
        <v>673</v>
      </c>
      <c r="G117" s="194"/>
      <c r="H117" s="194" t="s">
        <v>719</v>
      </c>
      <c r="I117" s="194" t="s">
        <v>720</v>
      </c>
      <c r="J117" s="194"/>
      <c r="K117" s="206"/>
    </row>
    <row r="118" spans="2:11" customFormat="1" ht="15" customHeight="1">
      <c r="B118" s="218"/>
      <c r="C118" s="224"/>
      <c r="D118" s="224"/>
      <c r="E118" s="224"/>
      <c r="F118" s="224"/>
      <c r="G118" s="224"/>
      <c r="H118" s="224"/>
      <c r="I118" s="224"/>
      <c r="J118" s="224"/>
      <c r="K118" s="220"/>
    </row>
    <row r="119" spans="2:11" customFormat="1" ht="18.75" customHeight="1">
      <c r="B119" s="225"/>
      <c r="C119" s="226"/>
      <c r="D119" s="226"/>
      <c r="E119" s="226"/>
      <c r="F119" s="227"/>
      <c r="G119" s="226"/>
      <c r="H119" s="226"/>
      <c r="I119" s="226"/>
      <c r="J119" s="226"/>
      <c r="K119" s="225"/>
    </row>
    <row r="120" spans="2:11" customFormat="1" ht="18.75" customHeight="1">
      <c r="B120" s="201"/>
      <c r="C120" s="201"/>
      <c r="D120" s="201"/>
      <c r="E120" s="201"/>
      <c r="F120" s="201"/>
      <c r="G120" s="201"/>
      <c r="H120" s="201"/>
      <c r="I120" s="201"/>
      <c r="J120" s="201"/>
      <c r="K120" s="201"/>
    </row>
    <row r="121" spans="2:11" customFormat="1" ht="7.5" customHeight="1">
      <c r="B121" s="228"/>
      <c r="C121" s="229"/>
      <c r="D121" s="229"/>
      <c r="E121" s="229"/>
      <c r="F121" s="229"/>
      <c r="G121" s="229"/>
      <c r="H121" s="229"/>
      <c r="I121" s="229"/>
      <c r="J121" s="229"/>
      <c r="K121" s="230"/>
    </row>
    <row r="122" spans="2:11" customFormat="1" ht="45" customHeight="1">
      <c r="B122" s="231"/>
      <c r="C122" s="314" t="s">
        <v>721</v>
      </c>
      <c r="D122" s="314"/>
      <c r="E122" s="314"/>
      <c r="F122" s="314"/>
      <c r="G122" s="314"/>
      <c r="H122" s="314"/>
      <c r="I122" s="314"/>
      <c r="J122" s="314"/>
      <c r="K122" s="232"/>
    </row>
    <row r="123" spans="2:11" customFormat="1" ht="17.25" customHeight="1">
      <c r="B123" s="233"/>
      <c r="C123" s="207" t="s">
        <v>667</v>
      </c>
      <c r="D123" s="207"/>
      <c r="E123" s="207"/>
      <c r="F123" s="207" t="s">
        <v>668</v>
      </c>
      <c r="G123" s="208"/>
      <c r="H123" s="207" t="s">
        <v>52</v>
      </c>
      <c r="I123" s="207" t="s">
        <v>55</v>
      </c>
      <c r="J123" s="207" t="s">
        <v>669</v>
      </c>
      <c r="K123" s="234"/>
    </row>
    <row r="124" spans="2:11" customFormat="1" ht="17.25" customHeight="1">
      <c r="B124" s="233"/>
      <c r="C124" s="209" t="s">
        <v>670</v>
      </c>
      <c r="D124" s="209"/>
      <c r="E124" s="209"/>
      <c r="F124" s="210" t="s">
        <v>671</v>
      </c>
      <c r="G124" s="211"/>
      <c r="H124" s="209"/>
      <c r="I124" s="209"/>
      <c r="J124" s="209" t="s">
        <v>672</v>
      </c>
      <c r="K124" s="234"/>
    </row>
    <row r="125" spans="2:11" customFormat="1" ht="5.25" customHeight="1">
      <c r="B125" s="235"/>
      <c r="C125" s="212"/>
      <c r="D125" s="212"/>
      <c r="E125" s="212"/>
      <c r="F125" s="212"/>
      <c r="G125" s="236"/>
      <c r="H125" s="212"/>
      <c r="I125" s="212"/>
      <c r="J125" s="212"/>
      <c r="K125" s="237"/>
    </row>
    <row r="126" spans="2:11" customFormat="1" ht="15" customHeight="1">
      <c r="B126" s="235"/>
      <c r="C126" s="194" t="s">
        <v>676</v>
      </c>
      <c r="D126" s="214"/>
      <c r="E126" s="214"/>
      <c r="F126" s="215" t="s">
        <v>673</v>
      </c>
      <c r="G126" s="194"/>
      <c r="H126" s="194" t="s">
        <v>713</v>
      </c>
      <c r="I126" s="194" t="s">
        <v>675</v>
      </c>
      <c r="J126" s="194">
        <v>120</v>
      </c>
      <c r="K126" s="238"/>
    </row>
    <row r="127" spans="2:11" customFormat="1" ht="15" customHeight="1">
      <c r="B127" s="235"/>
      <c r="C127" s="194" t="s">
        <v>722</v>
      </c>
      <c r="D127" s="194"/>
      <c r="E127" s="194"/>
      <c r="F127" s="215" t="s">
        <v>673</v>
      </c>
      <c r="G127" s="194"/>
      <c r="H127" s="194" t="s">
        <v>723</v>
      </c>
      <c r="I127" s="194" t="s">
        <v>675</v>
      </c>
      <c r="J127" s="194" t="s">
        <v>724</v>
      </c>
      <c r="K127" s="238"/>
    </row>
    <row r="128" spans="2:11" customFormat="1" ht="15" customHeight="1">
      <c r="B128" s="235"/>
      <c r="C128" s="194" t="s">
        <v>83</v>
      </c>
      <c r="D128" s="194"/>
      <c r="E128" s="194"/>
      <c r="F128" s="215" t="s">
        <v>673</v>
      </c>
      <c r="G128" s="194"/>
      <c r="H128" s="194" t="s">
        <v>725</v>
      </c>
      <c r="I128" s="194" t="s">
        <v>675</v>
      </c>
      <c r="J128" s="194" t="s">
        <v>724</v>
      </c>
      <c r="K128" s="238"/>
    </row>
    <row r="129" spans="2:11" customFormat="1" ht="15" customHeight="1">
      <c r="B129" s="235"/>
      <c r="C129" s="194" t="s">
        <v>684</v>
      </c>
      <c r="D129" s="194"/>
      <c r="E129" s="194"/>
      <c r="F129" s="215" t="s">
        <v>679</v>
      </c>
      <c r="G129" s="194"/>
      <c r="H129" s="194" t="s">
        <v>685</v>
      </c>
      <c r="I129" s="194" t="s">
        <v>675</v>
      </c>
      <c r="J129" s="194">
        <v>15</v>
      </c>
      <c r="K129" s="238"/>
    </row>
    <row r="130" spans="2:11" customFormat="1" ht="15" customHeight="1">
      <c r="B130" s="235"/>
      <c r="C130" s="194" t="s">
        <v>686</v>
      </c>
      <c r="D130" s="194"/>
      <c r="E130" s="194"/>
      <c r="F130" s="215" t="s">
        <v>679</v>
      </c>
      <c r="G130" s="194"/>
      <c r="H130" s="194" t="s">
        <v>687</v>
      </c>
      <c r="I130" s="194" t="s">
        <v>675</v>
      </c>
      <c r="J130" s="194">
        <v>15</v>
      </c>
      <c r="K130" s="238"/>
    </row>
    <row r="131" spans="2:11" customFormat="1" ht="15" customHeight="1">
      <c r="B131" s="235"/>
      <c r="C131" s="194" t="s">
        <v>688</v>
      </c>
      <c r="D131" s="194"/>
      <c r="E131" s="194"/>
      <c r="F131" s="215" t="s">
        <v>679</v>
      </c>
      <c r="G131" s="194"/>
      <c r="H131" s="194" t="s">
        <v>689</v>
      </c>
      <c r="I131" s="194" t="s">
        <v>675</v>
      </c>
      <c r="J131" s="194">
        <v>20</v>
      </c>
      <c r="K131" s="238"/>
    </row>
    <row r="132" spans="2:11" customFormat="1" ht="15" customHeight="1">
      <c r="B132" s="235"/>
      <c r="C132" s="194" t="s">
        <v>690</v>
      </c>
      <c r="D132" s="194"/>
      <c r="E132" s="194"/>
      <c r="F132" s="215" t="s">
        <v>679</v>
      </c>
      <c r="G132" s="194"/>
      <c r="H132" s="194" t="s">
        <v>691</v>
      </c>
      <c r="I132" s="194" t="s">
        <v>675</v>
      </c>
      <c r="J132" s="194">
        <v>20</v>
      </c>
      <c r="K132" s="238"/>
    </row>
    <row r="133" spans="2:11" customFormat="1" ht="15" customHeight="1">
      <c r="B133" s="235"/>
      <c r="C133" s="194" t="s">
        <v>678</v>
      </c>
      <c r="D133" s="194"/>
      <c r="E133" s="194"/>
      <c r="F133" s="215" t="s">
        <v>679</v>
      </c>
      <c r="G133" s="194"/>
      <c r="H133" s="194" t="s">
        <v>713</v>
      </c>
      <c r="I133" s="194" t="s">
        <v>675</v>
      </c>
      <c r="J133" s="194">
        <v>50</v>
      </c>
      <c r="K133" s="238"/>
    </row>
    <row r="134" spans="2:11" customFormat="1" ht="15" customHeight="1">
      <c r="B134" s="235"/>
      <c r="C134" s="194" t="s">
        <v>692</v>
      </c>
      <c r="D134" s="194"/>
      <c r="E134" s="194"/>
      <c r="F134" s="215" t="s">
        <v>679</v>
      </c>
      <c r="G134" s="194"/>
      <c r="H134" s="194" t="s">
        <v>713</v>
      </c>
      <c r="I134" s="194" t="s">
        <v>675</v>
      </c>
      <c r="J134" s="194">
        <v>50</v>
      </c>
      <c r="K134" s="238"/>
    </row>
    <row r="135" spans="2:11" customFormat="1" ht="15" customHeight="1">
      <c r="B135" s="235"/>
      <c r="C135" s="194" t="s">
        <v>698</v>
      </c>
      <c r="D135" s="194"/>
      <c r="E135" s="194"/>
      <c r="F135" s="215" t="s">
        <v>679</v>
      </c>
      <c r="G135" s="194"/>
      <c r="H135" s="194" t="s">
        <v>713</v>
      </c>
      <c r="I135" s="194" t="s">
        <v>675</v>
      </c>
      <c r="J135" s="194">
        <v>50</v>
      </c>
      <c r="K135" s="238"/>
    </row>
    <row r="136" spans="2:11" customFormat="1" ht="15" customHeight="1">
      <c r="B136" s="235"/>
      <c r="C136" s="194" t="s">
        <v>700</v>
      </c>
      <c r="D136" s="194"/>
      <c r="E136" s="194"/>
      <c r="F136" s="215" t="s">
        <v>679</v>
      </c>
      <c r="G136" s="194"/>
      <c r="H136" s="194" t="s">
        <v>713</v>
      </c>
      <c r="I136" s="194" t="s">
        <v>675</v>
      </c>
      <c r="J136" s="194">
        <v>50</v>
      </c>
      <c r="K136" s="238"/>
    </row>
    <row r="137" spans="2:11" customFormat="1" ht="15" customHeight="1">
      <c r="B137" s="235"/>
      <c r="C137" s="194" t="s">
        <v>701</v>
      </c>
      <c r="D137" s="194"/>
      <c r="E137" s="194"/>
      <c r="F137" s="215" t="s">
        <v>679</v>
      </c>
      <c r="G137" s="194"/>
      <c r="H137" s="194" t="s">
        <v>726</v>
      </c>
      <c r="I137" s="194" t="s">
        <v>675</v>
      </c>
      <c r="J137" s="194">
        <v>255</v>
      </c>
      <c r="K137" s="238"/>
    </row>
    <row r="138" spans="2:11" customFormat="1" ht="15" customHeight="1">
      <c r="B138" s="235"/>
      <c r="C138" s="194" t="s">
        <v>703</v>
      </c>
      <c r="D138" s="194"/>
      <c r="E138" s="194"/>
      <c r="F138" s="215" t="s">
        <v>673</v>
      </c>
      <c r="G138" s="194"/>
      <c r="H138" s="194" t="s">
        <v>727</v>
      </c>
      <c r="I138" s="194" t="s">
        <v>705</v>
      </c>
      <c r="J138" s="194"/>
      <c r="K138" s="238"/>
    </row>
    <row r="139" spans="2:11" customFormat="1" ht="15" customHeight="1">
      <c r="B139" s="235"/>
      <c r="C139" s="194" t="s">
        <v>706</v>
      </c>
      <c r="D139" s="194"/>
      <c r="E139" s="194"/>
      <c r="F139" s="215" t="s">
        <v>673</v>
      </c>
      <c r="G139" s="194"/>
      <c r="H139" s="194" t="s">
        <v>728</v>
      </c>
      <c r="I139" s="194" t="s">
        <v>708</v>
      </c>
      <c r="J139" s="194"/>
      <c r="K139" s="238"/>
    </row>
    <row r="140" spans="2:11" customFormat="1" ht="15" customHeight="1">
      <c r="B140" s="235"/>
      <c r="C140" s="194" t="s">
        <v>709</v>
      </c>
      <c r="D140" s="194"/>
      <c r="E140" s="194"/>
      <c r="F140" s="215" t="s">
        <v>673</v>
      </c>
      <c r="G140" s="194"/>
      <c r="H140" s="194" t="s">
        <v>709</v>
      </c>
      <c r="I140" s="194" t="s">
        <v>708</v>
      </c>
      <c r="J140" s="194"/>
      <c r="K140" s="238"/>
    </row>
    <row r="141" spans="2:11" customFormat="1" ht="15" customHeight="1">
      <c r="B141" s="235"/>
      <c r="C141" s="194" t="s">
        <v>36</v>
      </c>
      <c r="D141" s="194"/>
      <c r="E141" s="194"/>
      <c r="F141" s="215" t="s">
        <v>673</v>
      </c>
      <c r="G141" s="194"/>
      <c r="H141" s="194" t="s">
        <v>729</v>
      </c>
      <c r="I141" s="194" t="s">
        <v>708</v>
      </c>
      <c r="J141" s="194"/>
      <c r="K141" s="238"/>
    </row>
    <row r="142" spans="2:11" customFormat="1" ht="15" customHeight="1">
      <c r="B142" s="235"/>
      <c r="C142" s="194" t="s">
        <v>730</v>
      </c>
      <c r="D142" s="194"/>
      <c r="E142" s="194"/>
      <c r="F142" s="215" t="s">
        <v>673</v>
      </c>
      <c r="G142" s="194"/>
      <c r="H142" s="194" t="s">
        <v>731</v>
      </c>
      <c r="I142" s="194" t="s">
        <v>708</v>
      </c>
      <c r="J142" s="194"/>
      <c r="K142" s="238"/>
    </row>
    <row r="143" spans="2:11" customFormat="1" ht="15" customHeight="1">
      <c r="B143" s="239"/>
      <c r="C143" s="240"/>
      <c r="D143" s="240"/>
      <c r="E143" s="240"/>
      <c r="F143" s="240"/>
      <c r="G143" s="240"/>
      <c r="H143" s="240"/>
      <c r="I143" s="240"/>
      <c r="J143" s="240"/>
      <c r="K143" s="241"/>
    </row>
    <row r="144" spans="2:11" customFormat="1" ht="18.75" customHeight="1">
      <c r="B144" s="226"/>
      <c r="C144" s="226"/>
      <c r="D144" s="226"/>
      <c r="E144" s="226"/>
      <c r="F144" s="227"/>
      <c r="G144" s="226"/>
      <c r="H144" s="226"/>
      <c r="I144" s="226"/>
      <c r="J144" s="226"/>
      <c r="K144" s="226"/>
    </row>
    <row r="145" spans="2:11" customFormat="1" ht="18.75" customHeight="1">
      <c r="B145" s="201"/>
      <c r="C145" s="201"/>
      <c r="D145" s="201"/>
      <c r="E145" s="201"/>
      <c r="F145" s="201"/>
      <c r="G145" s="201"/>
      <c r="H145" s="201"/>
      <c r="I145" s="201"/>
      <c r="J145" s="201"/>
      <c r="K145" s="201"/>
    </row>
    <row r="146" spans="2:11" customFormat="1" ht="7.5" customHeight="1">
      <c r="B146" s="202"/>
      <c r="C146" s="203"/>
      <c r="D146" s="203"/>
      <c r="E146" s="203"/>
      <c r="F146" s="203"/>
      <c r="G146" s="203"/>
      <c r="H146" s="203"/>
      <c r="I146" s="203"/>
      <c r="J146" s="203"/>
      <c r="K146" s="204"/>
    </row>
    <row r="147" spans="2:11" customFormat="1" ht="45" customHeight="1">
      <c r="B147" s="205"/>
      <c r="C147" s="316" t="s">
        <v>732</v>
      </c>
      <c r="D147" s="316"/>
      <c r="E147" s="316"/>
      <c r="F147" s="316"/>
      <c r="G147" s="316"/>
      <c r="H147" s="316"/>
      <c r="I147" s="316"/>
      <c r="J147" s="316"/>
      <c r="K147" s="206"/>
    </row>
    <row r="148" spans="2:11" customFormat="1" ht="17.25" customHeight="1">
      <c r="B148" s="205"/>
      <c r="C148" s="207" t="s">
        <v>667</v>
      </c>
      <c r="D148" s="207"/>
      <c r="E148" s="207"/>
      <c r="F148" s="207" t="s">
        <v>668</v>
      </c>
      <c r="G148" s="208"/>
      <c r="H148" s="207" t="s">
        <v>52</v>
      </c>
      <c r="I148" s="207" t="s">
        <v>55</v>
      </c>
      <c r="J148" s="207" t="s">
        <v>669</v>
      </c>
      <c r="K148" s="206"/>
    </row>
    <row r="149" spans="2:11" customFormat="1" ht="17.25" customHeight="1">
      <c r="B149" s="205"/>
      <c r="C149" s="209" t="s">
        <v>670</v>
      </c>
      <c r="D149" s="209"/>
      <c r="E149" s="209"/>
      <c r="F149" s="210" t="s">
        <v>671</v>
      </c>
      <c r="G149" s="211"/>
      <c r="H149" s="209"/>
      <c r="I149" s="209"/>
      <c r="J149" s="209" t="s">
        <v>672</v>
      </c>
      <c r="K149" s="206"/>
    </row>
    <row r="150" spans="2:11" customFormat="1" ht="5.25" customHeight="1">
      <c r="B150" s="217"/>
      <c r="C150" s="212"/>
      <c r="D150" s="212"/>
      <c r="E150" s="212"/>
      <c r="F150" s="212"/>
      <c r="G150" s="213"/>
      <c r="H150" s="212"/>
      <c r="I150" s="212"/>
      <c r="J150" s="212"/>
      <c r="K150" s="238"/>
    </row>
    <row r="151" spans="2:11" customFormat="1" ht="15" customHeight="1">
      <c r="B151" s="217"/>
      <c r="C151" s="242" t="s">
        <v>676</v>
      </c>
      <c r="D151" s="194"/>
      <c r="E151" s="194"/>
      <c r="F151" s="243" t="s">
        <v>673</v>
      </c>
      <c r="G151" s="194"/>
      <c r="H151" s="242" t="s">
        <v>713</v>
      </c>
      <c r="I151" s="242" t="s">
        <v>675</v>
      </c>
      <c r="J151" s="242">
        <v>120</v>
      </c>
      <c r="K151" s="238"/>
    </row>
    <row r="152" spans="2:11" customFormat="1" ht="15" customHeight="1">
      <c r="B152" s="217"/>
      <c r="C152" s="242" t="s">
        <v>722</v>
      </c>
      <c r="D152" s="194"/>
      <c r="E152" s="194"/>
      <c r="F152" s="243" t="s">
        <v>673</v>
      </c>
      <c r="G152" s="194"/>
      <c r="H152" s="242" t="s">
        <v>733</v>
      </c>
      <c r="I152" s="242" t="s">
        <v>675</v>
      </c>
      <c r="J152" s="242" t="s">
        <v>724</v>
      </c>
      <c r="K152" s="238"/>
    </row>
    <row r="153" spans="2:11" customFormat="1" ht="15" customHeight="1">
      <c r="B153" s="217"/>
      <c r="C153" s="242" t="s">
        <v>83</v>
      </c>
      <c r="D153" s="194"/>
      <c r="E153" s="194"/>
      <c r="F153" s="243" t="s">
        <v>673</v>
      </c>
      <c r="G153" s="194"/>
      <c r="H153" s="242" t="s">
        <v>734</v>
      </c>
      <c r="I153" s="242" t="s">
        <v>675</v>
      </c>
      <c r="J153" s="242" t="s">
        <v>724</v>
      </c>
      <c r="K153" s="238"/>
    </row>
    <row r="154" spans="2:11" customFormat="1" ht="15" customHeight="1">
      <c r="B154" s="217"/>
      <c r="C154" s="242" t="s">
        <v>678</v>
      </c>
      <c r="D154" s="194"/>
      <c r="E154" s="194"/>
      <c r="F154" s="243" t="s">
        <v>679</v>
      </c>
      <c r="G154" s="194"/>
      <c r="H154" s="242" t="s">
        <v>713</v>
      </c>
      <c r="I154" s="242" t="s">
        <v>675</v>
      </c>
      <c r="J154" s="242">
        <v>50</v>
      </c>
      <c r="K154" s="238"/>
    </row>
    <row r="155" spans="2:11" customFormat="1" ht="15" customHeight="1">
      <c r="B155" s="217"/>
      <c r="C155" s="242" t="s">
        <v>681</v>
      </c>
      <c r="D155" s="194"/>
      <c r="E155" s="194"/>
      <c r="F155" s="243" t="s">
        <v>673</v>
      </c>
      <c r="G155" s="194"/>
      <c r="H155" s="242" t="s">
        <v>713</v>
      </c>
      <c r="I155" s="242" t="s">
        <v>683</v>
      </c>
      <c r="J155" s="242"/>
      <c r="K155" s="238"/>
    </row>
    <row r="156" spans="2:11" customFormat="1" ht="15" customHeight="1">
      <c r="B156" s="217"/>
      <c r="C156" s="242" t="s">
        <v>692</v>
      </c>
      <c r="D156" s="194"/>
      <c r="E156" s="194"/>
      <c r="F156" s="243" t="s">
        <v>679</v>
      </c>
      <c r="G156" s="194"/>
      <c r="H156" s="242" t="s">
        <v>713</v>
      </c>
      <c r="I156" s="242" t="s">
        <v>675</v>
      </c>
      <c r="J156" s="242">
        <v>50</v>
      </c>
      <c r="K156" s="238"/>
    </row>
    <row r="157" spans="2:11" customFormat="1" ht="15" customHeight="1">
      <c r="B157" s="217"/>
      <c r="C157" s="242" t="s">
        <v>700</v>
      </c>
      <c r="D157" s="194"/>
      <c r="E157" s="194"/>
      <c r="F157" s="243" t="s">
        <v>679</v>
      </c>
      <c r="G157" s="194"/>
      <c r="H157" s="242" t="s">
        <v>713</v>
      </c>
      <c r="I157" s="242" t="s">
        <v>675</v>
      </c>
      <c r="J157" s="242">
        <v>50</v>
      </c>
      <c r="K157" s="238"/>
    </row>
    <row r="158" spans="2:11" customFormat="1" ht="15" customHeight="1">
      <c r="B158" s="217"/>
      <c r="C158" s="242" t="s">
        <v>698</v>
      </c>
      <c r="D158" s="194"/>
      <c r="E158" s="194"/>
      <c r="F158" s="243" t="s">
        <v>679</v>
      </c>
      <c r="G158" s="194"/>
      <c r="H158" s="242" t="s">
        <v>713</v>
      </c>
      <c r="I158" s="242" t="s">
        <v>675</v>
      </c>
      <c r="J158" s="242">
        <v>50</v>
      </c>
      <c r="K158" s="238"/>
    </row>
    <row r="159" spans="2:11" customFormat="1" ht="15" customHeight="1">
      <c r="B159" s="217"/>
      <c r="C159" s="242" t="s">
        <v>106</v>
      </c>
      <c r="D159" s="194"/>
      <c r="E159" s="194"/>
      <c r="F159" s="243" t="s">
        <v>673</v>
      </c>
      <c r="G159" s="194"/>
      <c r="H159" s="242" t="s">
        <v>735</v>
      </c>
      <c r="I159" s="242" t="s">
        <v>675</v>
      </c>
      <c r="J159" s="242" t="s">
        <v>736</v>
      </c>
      <c r="K159" s="238"/>
    </row>
    <row r="160" spans="2:11" customFormat="1" ht="15" customHeight="1">
      <c r="B160" s="217"/>
      <c r="C160" s="242" t="s">
        <v>737</v>
      </c>
      <c r="D160" s="194"/>
      <c r="E160" s="194"/>
      <c r="F160" s="243" t="s">
        <v>673</v>
      </c>
      <c r="G160" s="194"/>
      <c r="H160" s="242" t="s">
        <v>738</v>
      </c>
      <c r="I160" s="242" t="s">
        <v>708</v>
      </c>
      <c r="J160" s="242"/>
      <c r="K160" s="238"/>
    </row>
    <row r="161" spans="2:11" customFormat="1" ht="15" customHeight="1">
      <c r="B161" s="244"/>
      <c r="C161" s="224"/>
      <c r="D161" s="224"/>
      <c r="E161" s="224"/>
      <c r="F161" s="224"/>
      <c r="G161" s="224"/>
      <c r="H161" s="224"/>
      <c r="I161" s="224"/>
      <c r="J161" s="224"/>
      <c r="K161" s="245"/>
    </row>
    <row r="162" spans="2:11" customFormat="1" ht="18.75" customHeight="1">
      <c r="B162" s="226"/>
      <c r="C162" s="236"/>
      <c r="D162" s="236"/>
      <c r="E162" s="236"/>
      <c r="F162" s="246"/>
      <c r="G162" s="236"/>
      <c r="H162" s="236"/>
      <c r="I162" s="236"/>
      <c r="J162" s="236"/>
      <c r="K162" s="226"/>
    </row>
    <row r="163" spans="2:11" customFormat="1" ht="18.75" customHeight="1">
      <c r="B163" s="201"/>
      <c r="C163" s="201"/>
      <c r="D163" s="201"/>
      <c r="E163" s="201"/>
      <c r="F163" s="201"/>
      <c r="G163" s="201"/>
      <c r="H163" s="201"/>
      <c r="I163" s="201"/>
      <c r="J163" s="201"/>
      <c r="K163" s="201"/>
    </row>
    <row r="164" spans="2:11" customFormat="1" ht="7.5" customHeight="1">
      <c r="B164" s="183"/>
      <c r="C164" s="184"/>
      <c r="D164" s="184"/>
      <c r="E164" s="184"/>
      <c r="F164" s="184"/>
      <c r="G164" s="184"/>
      <c r="H164" s="184"/>
      <c r="I164" s="184"/>
      <c r="J164" s="184"/>
      <c r="K164" s="185"/>
    </row>
    <row r="165" spans="2:11" customFormat="1" ht="45" customHeight="1">
      <c r="B165" s="186"/>
      <c r="C165" s="314" t="s">
        <v>739</v>
      </c>
      <c r="D165" s="314"/>
      <c r="E165" s="314"/>
      <c r="F165" s="314"/>
      <c r="G165" s="314"/>
      <c r="H165" s="314"/>
      <c r="I165" s="314"/>
      <c r="J165" s="314"/>
      <c r="K165" s="187"/>
    </row>
    <row r="166" spans="2:11" customFormat="1" ht="17.25" customHeight="1">
      <c r="B166" s="186"/>
      <c r="C166" s="207" t="s">
        <v>667</v>
      </c>
      <c r="D166" s="207"/>
      <c r="E166" s="207"/>
      <c r="F166" s="207" t="s">
        <v>668</v>
      </c>
      <c r="G166" s="247"/>
      <c r="H166" s="248" t="s">
        <v>52</v>
      </c>
      <c r="I166" s="248" t="s">
        <v>55</v>
      </c>
      <c r="J166" s="207" t="s">
        <v>669</v>
      </c>
      <c r="K166" s="187"/>
    </row>
    <row r="167" spans="2:11" customFormat="1" ht="17.25" customHeight="1">
      <c r="B167" s="188"/>
      <c r="C167" s="209" t="s">
        <v>670</v>
      </c>
      <c r="D167" s="209"/>
      <c r="E167" s="209"/>
      <c r="F167" s="210" t="s">
        <v>671</v>
      </c>
      <c r="G167" s="249"/>
      <c r="H167" s="250"/>
      <c r="I167" s="250"/>
      <c r="J167" s="209" t="s">
        <v>672</v>
      </c>
      <c r="K167" s="189"/>
    </row>
    <row r="168" spans="2:11" customFormat="1" ht="5.25" customHeight="1">
      <c r="B168" s="217"/>
      <c r="C168" s="212"/>
      <c r="D168" s="212"/>
      <c r="E168" s="212"/>
      <c r="F168" s="212"/>
      <c r="G168" s="213"/>
      <c r="H168" s="212"/>
      <c r="I168" s="212"/>
      <c r="J168" s="212"/>
      <c r="K168" s="238"/>
    </row>
    <row r="169" spans="2:11" customFormat="1" ht="15" customHeight="1">
      <c r="B169" s="217"/>
      <c r="C169" s="194" t="s">
        <v>676</v>
      </c>
      <c r="D169" s="194"/>
      <c r="E169" s="194"/>
      <c r="F169" s="215" t="s">
        <v>673</v>
      </c>
      <c r="G169" s="194"/>
      <c r="H169" s="194" t="s">
        <v>713</v>
      </c>
      <c r="I169" s="194" t="s">
        <v>675</v>
      </c>
      <c r="J169" s="194">
        <v>120</v>
      </c>
      <c r="K169" s="238"/>
    </row>
    <row r="170" spans="2:11" customFormat="1" ht="15" customHeight="1">
      <c r="B170" s="217"/>
      <c r="C170" s="194" t="s">
        <v>722</v>
      </c>
      <c r="D170" s="194"/>
      <c r="E170" s="194"/>
      <c r="F170" s="215" t="s">
        <v>673</v>
      </c>
      <c r="G170" s="194"/>
      <c r="H170" s="194" t="s">
        <v>723</v>
      </c>
      <c r="I170" s="194" t="s">
        <v>675</v>
      </c>
      <c r="J170" s="194" t="s">
        <v>724</v>
      </c>
      <c r="K170" s="238"/>
    </row>
    <row r="171" spans="2:11" customFormat="1" ht="15" customHeight="1">
      <c r="B171" s="217"/>
      <c r="C171" s="194" t="s">
        <v>83</v>
      </c>
      <c r="D171" s="194"/>
      <c r="E171" s="194"/>
      <c r="F171" s="215" t="s">
        <v>673</v>
      </c>
      <c r="G171" s="194"/>
      <c r="H171" s="194" t="s">
        <v>740</v>
      </c>
      <c r="I171" s="194" t="s">
        <v>675</v>
      </c>
      <c r="J171" s="194" t="s">
        <v>724</v>
      </c>
      <c r="K171" s="238"/>
    </row>
    <row r="172" spans="2:11" customFormat="1" ht="15" customHeight="1">
      <c r="B172" s="217"/>
      <c r="C172" s="194" t="s">
        <v>678</v>
      </c>
      <c r="D172" s="194"/>
      <c r="E172" s="194"/>
      <c r="F172" s="215" t="s">
        <v>679</v>
      </c>
      <c r="G172" s="194"/>
      <c r="H172" s="194" t="s">
        <v>740</v>
      </c>
      <c r="I172" s="194" t="s">
        <v>675</v>
      </c>
      <c r="J172" s="194">
        <v>50</v>
      </c>
      <c r="K172" s="238"/>
    </row>
    <row r="173" spans="2:11" customFormat="1" ht="15" customHeight="1">
      <c r="B173" s="217"/>
      <c r="C173" s="194" t="s">
        <v>681</v>
      </c>
      <c r="D173" s="194"/>
      <c r="E173" s="194"/>
      <c r="F173" s="215" t="s">
        <v>673</v>
      </c>
      <c r="G173" s="194"/>
      <c r="H173" s="194" t="s">
        <v>740</v>
      </c>
      <c r="I173" s="194" t="s">
        <v>683</v>
      </c>
      <c r="J173" s="194"/>
      <c r="K173" s="238"/>
    </row>
    <row r="174" spans="2:11" customFormat="1" ht="15" customHeight="1">
      <c r="B174" s="217"/>
      <c r="C174" s="194" t="s">
        <v>692</v>
      </c>
      <c r="D174" s="194"/>
      <c r="E174" s="194"/>
      <c r="F174" s="215" t="s">
        <v>679</v>
      </c>
      <c r="G174" s="194"/>
      <c r="H174" s="194" t="s">
        <v>740</v>
      </c>
      <c r="I174" s="194" t="s">
        <v>675</v>
      </c>
      <c r="J174" s="194">
        <v>50</v>
      </c>
      <c r="K174" s="238"/>
    </row>
    <row r="175" spans="2:11" customFormat="1" ht="15" customHeight="1">
      <c r="B175" s="217"/>
      <c r="C175" s="194" t="s">
        <v>700</v>
      </c>
      <c r="D175" s="194"/>
      <c r="E175" s="194"/>
      <c r="F175" s="215" t="s">
        <v>679</v>
      </c>
      <c r="G175" s="194"/>
      <c r="H175" s="194" t="s">
        <v>740</v>
      </c>
      <c r="I175" s="194" t="s">
        <v>675</v>
      </c>
      <c r="J175" s="194">
        <v>50</v>
      </c>
      <c r="K175" s="238"/>
    </row>
    <row r="176" spans="2:11" customFormat="1" ht="15" customHeight="1">
      <c r="B176" s="217"/>
      <c r="C176" s="194" t="s">
        <v>698</v>
      </c>
      <c r="D176" s="194"/>
      <c r="E176" s="194"/>
      <c r="F176" s="215" t="s">
        <v>679</v>
      </c>
      <c r="G176" s="194"/>
      <c r="H176" s="194" t="s">
        <v>740</v>
      </c>
      <c r="I176" s="194" t="s">
        <v>675</v>
      </c>
      <c r="J176" s="194">
        <v>50</v>
      </c>
      <c r="K176" s="238"/>
    </row>
    <row r="177" spans="2:11" customFormat="1" ht="15" customHeight="1">
      <c r="B177" s="217"/>
      <c r="C177" s="194" t="s">
        <v>119</v>
      </c>
      <c r="D177" s="194"/>
      <c r="E177" s="194"/>
      <c r="F177" s="215" t="s">
        <v>673</v>
      </c>
      <c r="G177" s="194"/>
      <c r="H177" s="194" t="s">
        <v>741</v>
      </c>
      <c r="I177" s="194" t="s">
        <v>742</v>
      </c>
      <c r="J177" s="194"/>
      <c r="K177" s="238"/>
    </row>
    <row r="178" spans="2:11" customFormat="1" ht="15" customHeight="1">
      <c r="B178" s="217"/>
      <c r="C178" s="194" t="s">
        <v>55</v>
      </c>
      <c r="D178" s="194"/>
      <c r="E178" s="194"/>
      <c r="F178" s="215" t="s">
        <v>673</v>
      </c>
      <c r="G178" s="194"/>
      <c r="H178" s="194" t="s">
        <v>743</v>
      </c>
      <c r="I178" s="194" t="s">
        <v>744</v>
      </c>
      <c r="J178" s="194">
        <v>1</v>
      </c>
      <c r="K178" s="238"/>
    </row>
    <row r="179" spans="2:11" customFormat="1" ht="15" customHeight="1">
      <c r="B179" s="217"/>
      <c r="C179" s="194" t="s">
        <v>51</v>
      </c>
      <c r="D179" s="194"/>
      <c r="E179" s="194"/>
      <c r="F179" s="215" t="s">
        <v>673</v>
      </c>
      <c r="G179" s="194"/>
      <c r="H179" s="194" t="s">
        <v>745</v>
      </c>
      <c r="I179" s="194" t="s">
        <v>675</v>
      </c>
      <c r="J179" s="194">
        <v>20</v>
      </c>
      <c r="K179" s="238"/>
    </row>
    <row r="180" spans="2:11" customFormat="1" ht="15" customHeight="1">
      <c r="B180" s="217"/>
      <c r="C180" s="194" t="s">
        <v>52</v>
      </c>
      <c r="D180" s="194"/>
      <c r="E180" s="194"/>
      <c r="F180" s="215" t="s">
        <v>673</v>
      </c>
      <c r="G180" s="194"/>
      <c r="H180" s="194" t="s">
        <v>746</v>
      </c>
      <c r="I180" s="194" t="s">
        <v>675</v>
      </c>
      <c r="J180" s="194">
        <v>255</v>
      </c>
      <c r="K180" s="238"/>
    </row>
    <row r="181" spans="2:11" customFormat="1" ht="15" customHeight="1">
      <c r="B181" s="217"/>
      <c r="C181" s="194" t="s">
        <v>120</v>
      </c>
      <c r="D181" s="194"/>
      <c r="E181" s="194"/>
      <c r="F181" s="215" t="s">
        <v>673</v>
      </c>
      <c r="G181" s="194"/>
      <c r="H181" s="194" t="s">
        <v>637</v>
      </c>
      <c r="I181" s="194" t="s">
        <v>675</v>
      </c>
      <c r="J181" s="194">
        <v>10</v>
      </c>
      <c r="K181" s="238"/>
    </row>
    <row r="182" spans="2:11" customFormat="1" ht="15" customHeight="1">
      <c r="B182" s="217"/>
      <c r="C182" s="194" t="s">
        <v>121</v>
      </c>
      <c r="D182" s="194"/>
      <c r="E182" s="194"/>
      <c r="F182" s="215" t="s">
        <v>673</v>
      </c>
      <c r="G182" s="194"/>
      <c r="H182" s="194" t="s">
        <v>747</v>
      </c>
      <c r="I182" s="194" t="s">
        <v>708</v>
      </c>
      <c r="J182" s="194"/>
      <c r="K182" s="238"/>
    </row>
    <row r="183" spans="2:11" customFormat="1" ht="15" customHeight="1">
      <c r="B183" s="217"/>
      <c r="C183" s="194" t="s">
        <v>748</v>
      </c>
      <c r="D183" s="194"/>
      <c r="E183" s="194"/>
      <c r="F183" s="215" t="s">
        <v>673</v>
      </c>
      <c r="G183" s="194"/>
      <c r="H183" s="194" t="s">
        <v>749</v>
      </c>
      <c r="I183" s="194" t="s">
        <v>708</v>
      </c>
      <c r="J183" s="194"/>
      <c r="K183" s="238"/>
    </row>
    <row r="184" spans="2:11" customFormat="1" ht="15" customHeight="1">
      <c r="B184" s="217"/>
      <c r="C184" s="194" t="s">
        <v>737</v>
      </c>
      <c r="D184" s="194"/>
      <c r="E184" s="194"/>
      <c r="F184" s="215" t="s">
        <v>673</v>
      </c>
      <c r="G184" s="194"/>
      <c r="H184" s="194" t="s">
        <v>750</v>
      </c>
      <c r="I184" s="194" t="s">
        <v>708</v>
      </c>
      <c r="J184" s="194"/>
      <c r="K184" s="238"/>
    </row>
    <row r="185" spans="2:11" customFormat="1" ht="15" customHeight="1">
      <c r="B185" s="217"/>
      <c r="C185" s="194" t="s">
        <v>123</v>
      </c>
      <c r="D185" s="194"/>
      <c r="E185" s="194"/>
      <c r="F185" s="215" t="s">
        <v>679</v>
      </c>
      <c r="G185" s="194"/>
      <c r="H185" s="194" t="s">
        <v>751</v>
      </c>
      <c r="I185" s="194" t="s">
        <v>675</v>
      </c>
      <c r="J185" s="194">
        <v>50</v>
      </c>
      <c r="K185" s="238"/>
    </row>
    <row r="186" spans="2:11" customFormat="1" ht="15" customHeight="1">
      <c r="B186" s="217"/>
      <c r="C186" s="194" t="s">
        <v>752</v>
      </c>
      <c r="D186" s="194"/>
      <c r="E186" s="194"/>
      <c r="F186" s="215" t="s">
        <v>679</v>
      </c>
      <c r="G186" s="194"/>
      <c r="H186" s="194" t="s">
        <v>753</v>
      </c>
      <c r="I186" s="194" t="s">
        <v>754</v>
      </c>
      <c r="J186" s="194"/>
      <c r="K186" s="238"/>
    </row>
    <row r="187" spans="2:11" customFormat="1" ht="15" customHeight="1">
      <c r="B187" s="217"/>
      <c r="C187" s="194" t="s">
        <v>755</v>
      </c>
      <c r="D187" s="194"/>
      <c r="E187" s="194"/>
      <c r="F187" s="215" t="s">
        <v>679</v>
      </c>
      <c r="G187" s="194"/>
      <c r="H187" s="194" t="s">
        <v>756</v>
      </c>
      <c r="I187" s="194" t="s">
        <v>754</v>
      </c>
      <c r="J187" s="194"/>
      <c r="K187" s="238"/>
    </row>
    <row r="188" spans="2:11" customFormat="1" ht="15" customHeight="1">
      <c r="B188" s="217"/>
      <c r="C188" s="194" t="s">
        <v>757</v>
      </c>
      <c r="D188" s="194"/>
      <c r="E188" s="194"/>
      <c r="F188" s="215" t="s">
        <v>679</v>
      </c>
      <c r="G188" s="194"/>
      <c r="H188" s="194" t="s">
        <v>758</v>
      </c>
      <c r="I188" s="194" t="s">
        <v>754</v>
      </c>
      <c r="J188" s="194"/>
      <c r="K188" s="238"/>
    </row>
    <row r="189" spans="2:11" customFormat="1" ht="15" customHeight="1">
      <c r="B189" s="217"/>
      <c r="C189" s="251" t="s">
        <v>759</v>
      </c>
      <c r="D189" s="194"/>
      <c r="E189" s="194"/>
      <c r="F189" s="215" t="s">
        <v>679</v>
      </c>
      <c r="G189" s="194"/>
      <c r="H189" s="194" t="s">
        <v>760</v>
      </c>
      <c r="I189" s="194" t="s">
        <v>761</v>
      </c>
      <c r="J189" s="252" t="s">
        <v>762</v>
      </c>
      <c r="K189" s="238"/>
    </row>
    <row r="190" spans="2:11" customFormat="1" ht="15" customHeight="1">
      <c r="B190" s="253"/>
      <c r="C190" s="254" t="s">
        <v>763</v>
      </c>
      <c r="D190" s="255"/>
      <c r="E190" s="255"/>
      <c r="F190" s="256" t="s">
        <v>679</v>
      </c>
      <c r="G190" s="255"/>
      <c r="H190" s="255" t="s">
        <v>764</v>
      </c>
      <c r="I190" s="255" t="s">
        <v>761</v>
      </c>
      <c r="J190" s="257" t="s">
        <v>762</v>
      </c>
      <c r="K190" s="258"/>
    </row>
    <row r="191" spans="2:11" customFormat="1" ht="15" customHeight="1">
      <c r="B191" s="217"/>
      <c r="C191" s="251" t="s">
        <v>40</v>
      </c>
      <c r="D191" s="194"/>
      <c r="E191" s="194"/>
      <c r="F191" s="215" t="s">
        <v>673</v>
      </c>
      <c r="G191" s="194"/>
      <c r="H191" s="191" t="s">
        <v>765</v>
      </c>
      <c r="I191" s="194" t="s">
        <v>766</v>
      </c>
      <c r="J191" s="194"/>
      <c r="K191" s="238"/>
    </row>
    <row r="192" spans="2:11" customFormat="1" ht="15" customHeight="1">
      <c r="B192" s="217"/>
      <c r="C192" s="251" t="s">
        <v>767</v>
      </c>
      <c r="D192" s="194"/>
      <c r="E192" s="194"/>
      <c r="F192" s="215" t="s">
        <v>673</v>
      </c>
      <c r="G192" s="194"/>
      <c r="H192" s="194" t="s">
        <v>768</v>
      </c>
      <c r="I192" s="194" t="s">
        <v>708</v>
      </c>
      <c r="J192" s="194"/>
      <c r="K192" s="238"/>
    </row>
    <row r="193" spans="2:11" customFormat="1" ht="15" customHeight="1">
      <c r="B193" s="217"/>
      <c r="C193" s="251" t="s">
        <v>769</v>
      </c>
      <c r="D193" s="194"/>
      <c r="E193" s="194"/>
      <c r="F193" s="215" t="s">
        <v>673</v>
      </c>
      <c r="G193" s="194"/>
      <c r="H193" s="194" t="s">
        <v>770</v>
      </c>
      <c r="I193" s="194" t="s">
        <v>708</v>
      </c>
      <c r="J193" s="194"/>
      <c r="K193" s="238"/>
    </row>
    <row r="194" spans="2:11" customFormat="1" ht="15" customHeight="1">
      <c r="B194" s="217"/>
      <c r="C194" s="251" t="s">
        <v>771</v>
      </c>
      <c r="D194" s="194"/>
      <c r="E194" s="194"/>
      <c r="F194" s="215" t="s">
        <v>679</v>
      </c>
      <c r="G194" s="194"/>
      <c r="H194" s="194" t="s">
        <v>772</v>
      </c>
      <c r="I194" s="194" t="s">
        <v>708</v>
      </c>
      <c r="J194" s="194"/>
      <c r="K194" s="238"/>
    </row>
    <row r="195" spans="2:11" customFormat="1" ht="15" customHeight="1">
      <c r="B195" s="244"/>
      <c r="C195" s="259"/>
      <c r="D195" s="224"/>
      <c r="E195" s="224"/>
      <c r="F195" s="224"/>
      <c r="G195" s="224"/>
      <c r="H195" s="224"/>
      <c r="I195" s="224"/>
      <c r="J195" s="224"/>
      <c r="K195" s="245"/>
    </row>
    <row r="196" spans="2:11" customFormat="1" ht="18.75" customHeight="1">
      <c r="B196" s="226"/>
      <c r="C196" s="236"/>
      <c r="D196" s="236"/>
      <c r="E196" s="236"/>
      <c r="F196" s="246"/>
      <c r="G196" s="236"/>
      <c r="H196" s="236"/>
      <c r="I196" s="236"/>
      <c r="J196" s="236"/>
      <c r="K196" s="226"/>
    </row>
    <row r="197" spans="2:11" customFormat="1" ht="18.75" customHeight="1">
      <c r="B197" s="226"/>
      <c r="C197" s="236"/>
      <c r="D197" s="236"/>
      <c r="E197" s="236"/>
      <c r="F197" s="246"/>
      <c r="G197" s="236"/>
      <c r="H197" s="236"/>
      <c r="I197" s="236"/>
      <c r="J197" s="236"/>
      <c r="K197" s="226"/>
    </row>
    <row r="198" spans="2:11" customFormat="1" ht="18.75" customHeight="1">
      <c r="B198" s="201"/>
      <c r="C198" s="201"/>
      <c r="D198" s="201"/>
      <c r="E198" s="201"/>
      <c r="F198" s="201"/>
      <c r="G198" s="201"/>
      <c r="H198" s="201"/>
      <c r="I198" s="201"/>
      <c r="J198" s="201"/>
      <c r="K198" s="201"/>
    </row>
    <row r="199" spans="2:11" customFormat="1" ht="12">
      <c r="B199" s="183"/>
      <c r="C199" s="184"/>
      <c r="D199" s="184"/>
      <c r="E199" s="184"/>
      <c r="F199" s="184"/>
      <c r="G199" s="184"/>
      <c r="H199" s="184"/>
      <c r="I199" s="184"/>
      <c r="J199" s="184"/>
      <c r="K199" s="185"/>
    </row>
    <row r="200" spans="2:11" customFormat="1" ht="22.2">
      <c r="B200" s="186"/>
      <c r="C200" s="314" t="s">
        <v>773</v>
      </c>
      <c r="D200" s="314"/>
      <c r="E200" s="314"/>
      <c r="F200" s="314"/>
      <c r="G200" s="314"/>
      <c r="H200" s="314"/>
      <c r="I200" s="314"/>
      <c r="J200" s="314"/>
      <c r="K200" s="187"/>
    </row>
    <row r="201" spans="2:11" customFormat="1" ht="25.5" customHeight="1">
      <c r="B201" s="186"/>
      <c r="C201" s="260" t="s">
        <v>774</v>
      </c>
      <c r="D201" s="260"/>
      <c r="E201" s="260"/>
      <c r="F201" s="260" t="s">
        <v>775</v>
      </c>
      <c r="G201" s="261"/>
      <c r="H201" s="317" t="s">
        <v>776</v>
      </c>
      <c r="I201" s="317"/>
      <c r="J201" s="317"/>
      <c r="K201" s="187"/>
    </row>
    <row r="202" spans="2:11" customFormat="1" ht="5.25" customHeight="1">
      <c r="B202" s="217"/>
      <c r="C202" s="212"/>
      <c r="D202" s="212"/>
      <c r="E202" s="212"/>
      <c r="F202" s="212"/>
      <c r="G202" s="236"/>
      <c r="H202" s="212"/>
      <c r="I202" s="212"/>
      <c r="J202" s="212"/>
      <c r="K202" s="238"/>
    </row>
    <row r="203" spans="2:11" customFormat="1" ht="15" customHeight="1">
      <c r="B203" s="217"/>
      <c r="C203" s="194" t="s">
        <v>766</v>
      </c>
      <c r="D203" s="194"/>
      <c r="E203" s="194"/>
      <c r="F203" s="215" t="s">
        <v>41</v>
      </c>
      <c r="G203" s="194"/>
      <c r="H203" s="318" t="s">
        <v>777</v>
      </c>
      <c r="I203" s="318"/>
      <c r="J203" s="318"/>
      <c r="K203" s="238"/>
    </row>
    <row r="204" spans="2:11" customFormat="1" ht="15" customHeight="1">
      <c r="B204" s="217"/>
      <c r="C204" s="194"/>
      <c r="D204" s="194"/>
      <c r="E204" s="194"/>
      <c r="F204" s="215" t="s">
        <v>42</v>
      </c>
      <c r="G204" s="194"/>
      <c r="H204" s="318" t="s">
        <v>778</v>
      </c>
      <c r="I204" s="318"/>
      <c r="J204" s="318"/>
      <c r="K204" s="238"/>
    </row>
    <row r="205" spans="2:11" customFormat="1" ht="15" customHeight="1">
      <c r="B205" s="217"/>
      <c r="C205" s="194"/>
      <c r="D205" s="194"/>
      <c r="E205" s="194"/>
      <c r="F205" s="215" t="s">
        <v>45</v>
      </c>
      <c r="G205" s="194"/>
      <c r="H205" s="318" t="s">
        <v>779</v>
      </c>
      <c r="I205" s="318"/>
      <c r="J205" s="318"/>
      <c r="K205" s="238"/>
    </row>
    <row r="206" spans="2:11" customFormat="1" ht="15" customHeight="1">
      <c r="B206" s="217"/>
      <c r="C206" s="194"/>
      <c r="D206" s="194"/>
      <c r="E206" s="194"/>
      <c r="F206" s="215" t="s">
        <v>43</v>
      </c>
      <c r="G206" s="194"/>
      <c r="H206" s="318" t="s">
        <v>780</v>
      </c>
      <c r="I206" s="318"/>
      <c r="J206" s="318"/>
      <c r="K206" s="238"/>
    </row>
    <row r="207" spans="2:11" customFormat="1" ht="15" customHeight="1">
      <c r="B207" s="217"/>
      <c r="C207" s="194"/>
      <c r="D207" s="194"/>
      <c r="E207" s="194"/>
      <c r="F207" s="215" t="s">
        <v>44</v>
      </c>
      <c r="G207" s="194"/>
      <c r="H207" s="318" t="s">
        <v>781</v>
      </c>
      <c r="I207" s="318"/>
      <c r="J207" s="318"/>
      <c r="K207" s="238"/>
    </row>
    <row r="208" spans="2:11" customFormat="1" ht="15" customHeight="1">
      <c r="B208" s="217"/>
      <c r="C208" s="194"/>
      <c r="D208" s="194"/>
      <c r="E208" s="194"/>
      <c r="F208" s="215"/>
      <c r="G208" s="194"/>
      <c r="H208" s="194"/>
      <c r="I208" s="194"/>
      <c r="J208" s="194"/>
      <c r="K208" s="238"/>
    </row>
    <row r="209" spans="2:11" customFormat="1" ht="15" customHeight="1">
      <c r="B209" s="217"/>
      <c r="C209" s="194" t="s">
        <v>720</v>
      </c>
      <c r="D209" s="194"/>
      <c r="E209" s="194"/>
      <c r="F209" s="215" t="s">
        <v>76</v>
      </c>
      <c r="G209" s="194"/>
      <c r="H209" s="318" t="s">
        <v>782</v>
      </c>
      <c r="I209" s="318"/>
      <c r="J209" s="318"/>
      <c r="K209" s="238"/>
    </row>
    <row r="210" spans="2:11" customFormat="1" ht="15" customHeight="1">
      <c r="B210" s="217"/>
      <c r="C210" s="194"/>
      <c r="D210" s="194"/>
      <c r="E210" s="194"/>
      <c r="F210" s="215" t="s">
        <v>616</v>
      </c>
      <c r="G210" s="194"/>
      <c r="H210" s="318" t="s">
        <v>617</v>
      </c>
      <c r="I210" s="318"/>
      <c r="J210" s="318"/>
      <c r="K210" s="238"/>
    </row>
    <row r="211" spans="2:11" customFormat="1" ht="15" customHeight="1">
      <c r="B211" s="217"/>
      <c r="C211" s="194"/>
      <c r="D211" s="194"/>
      <c r="E211" s="194"/>
      <c r="F211" s="215" t="s">
        <v>614</v>
      </c>
      <c r="G211" s="194"/>
      <c r="H211" s="318" t="s">
        <v>783</v>
      </c>
      <c r="I211" s="318"/>
      <c r="J211" s="318"/>
      <c r="K211" s="238"/>
    </row>
    <row r="212" spans="2:11" customFormat="1" ht="15" customHeight="1">
      <c r="B212" s="262"/>
      <c r="C212" s="194"/>
      <c r="D212" s="194"/>
      <c r="E212" s="194"/>
      <c r="F212" s="215" t="s">
        <v>618</v>
      </c>
      <c r="G212" s="251"/>
      <c r="H212" s="319" t="s">
        <v>619</v>
      </c>
      <c r="I212" s="319"/>
      <c r="J212" s="319"/>
      <c r="K212" s="263"/>
    </row>
    <row r="213" spans="2:11" customFormat="1" ht="15" customHeight="1">
      <c r="B213" s="262"/>
      <c r="C213" s="194"/>
      <c r="D213" s="194"/>
      <c r="E213" s="194"/>
      <c r="F213" s="215" t="s">
        <v>620</v>
      </c>
      <c r="G213" s="251"/>
      <c r="H213" s="319" t="s">
        <v>95</v>
      </c>
      <c r="I213" s="319"/>
      <c r="J213" s="319"/>
      <c r="K213" s="263"/>
    </row>
    <row r="214" spans="2:11" customFormat="1" ht="15" customHeight="1">
      <c r="B214" s="262"/>
      <c r="C214" s="194"/>
      <c r="D214" s="194"/>
      <c r="E214" s="194"/>
      <c r="F214" s="215"/>
      <c r="G214" s="251"/>
      <c r="H214" s="242"/>
      <c r="I214" s="242"/>
      <c r="J214" s="242"/>
      <c r="K214" s="263"/>
    </row>
    <row r="215" spans="2:11" customFormat="1" ht="15" customHeight="1">
      <c r="B215" s="262"/>
      <c r="C215" s="194" t="s">
        <v>744</v>
      </c>
      <c r="D215" s="194"/>
      <c r="E215" s="194"/>
      <c r="F215" s="215">
        <v>1</v>
      </c>
      <c r="G215" s="251"/>
      <c r="H215" s="319" t="s">
        <v>784</v>
      </c>
      <c r="I215" s="319"/>
      <c r="J215" s="319"/>
      <c r="K215" s="263"/>
    </row>
    <row r="216" spans="2:11" customFormat="1" ht="15" customHeight="1">
      <c r="B216" s="262"/>
      <c r="C216" s="194"/>
      <c r="D216" s="194"/>
      <c r="E216" s="194"/>
      <c r="F216" s="215">
        <v>2</v>
      </c>
      <c r="G216" s="251"/>
      <c r="H216" s="319" t="s">
        <v>785</v>
      </c>
      <c r="I216" s="319"/>
      <c r="J216" s="319"/>
      <c r="K216" s="263"/>
    </row>
    <row r="217" spans="2:11" customFormat="1" ht="15" customHeight="1">
      <c r="B217" s="262"/>
      <c r="C217" s="194"/>
      <c r="D217" s="194"/>
      <c r="E217" s="194"/>
      <c r="F217" s="215">
        <v>3</v>
      </c>
      <c r="G217" s="251"/>
      <c r="H217" s="319" t="s">
        <v>786</v>
      </c>
      <c r="I217" s="319"/>
      <c r="J217" s="319"/>
      <c r="K217" s="263"/>
    </row>
    <row r="218" spans="2:11" customFormat="1" ht="15" customHeight="1">
      <c r="B218" s="262"/>
      <c r="C218" s="194"/>
      <c r="D218" s="194"/>
      <c r="E218" s="194"/>
      <c r="F218" s="215">
        <v>4</v>
      </c>
      <c r="G218" s="251"/>
      <c r="H218" s="319" t="s">
        <v>787</v>
      </c>
      <c r="I218" s="319"/>
      <c r="J218" s="319"/>
      <c r="K218" s="263"/>
    </row>
    <row r="219" spans="2:11" customFormat="1" ht="12.75" customHeight="1">
      <c r="B219" s="264"/>
      <c r="C219" s="265"/>
      <c r="D219" s="265"/>
      <c r="E219" s="265"/>
      <c r="F219" s="265"/>
      <c r="G219" s="265"/>
      <c r="H219" s="265"/>
      <c r="I219" s="265"/>
      <c r="J219" s="265"/>
      <c r="K219" s="266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D60FC3E305F94582BD302145C539E0" ma:contentTypeVersion="13" ma:contentTypeDescription="Vytvoří nový dokument" ma:contentTypeScope="" ma:versionID="286f6b35d0604596b74329a7fc249263">
  <xsd:schema xmlns:xsd="http://www.w3.org/2001/XMLSchema" xmlns:xs="http://www.w3.org/2001/XMLSchema" xmlns:p="http://schemas.microsoft.com/office/2006/metadata/properties" xmlns:ns2="cbb357a1-e54a-4981-a0ba-5922d64d9ed3" xmlns:ns3="fcca3bce-d0d0-47be-9358-a140ec1d7ed7" targetNamespace="http://schemas.microsoft.com/office/2006/metadata/properties" ma:root="true" ma:fieldsID="9f26464a7318e2b986b13ce57fc23aee" ns2:_="" ns3:_="">
    <xsd:import namespace="cbb357a1-e54a-4981-a0ba-5922d64d9ed3"/>
    <xsd:import namespace="fcca3bce-d0d0-47be-9358-a140ec1d7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357a1-e54a-4981-a0ba-5922d64d9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a39eb72-e9ca-412b-8a38-e1662a165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a3bce-d0d0-47be-9358-a140ec1d7ed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54b4b6-ee25-4683-89b2-2e7807db49e4}" ma:internalName="TaxCatchAll" ma:showField="CatchAllData" ma:web="fcca3bce-d0d0-47be-9358-a140ec1d7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b357a1-e54a-4981-a0ba-5922d64d9ed3">
      <Terms xmlns="http://schemas.microsoft.com/office/infopath/2007/PartnerControls"/>
    </lcf76f155ced4ddcb4097134ff3c332f>
    <TaxCatchAll xmlns="fcca3bce-d0d0-47be-9358-a140ec1d7ed7" xsi:nil="true"/>
  </documentManagement>
</p:properties>
</file>

<file path=customXml/itemProps1.xml><?xml version="1.0" encoding="utf-8"?>
<ds:datastoreItem xmlns:ds="http://schemas.openxmlformats.org/officeDocument/2006/customXml" ds:itemID="{49751B3D-F8B6-4C2C-8C76-E6230CEB8927}"/>
</file>

<file path=customXml/itemProps2.xml><?xml version="1.0" encoding="utf-8"?>
<ds:datastoreItem xmlns:ds="http://schemas.openxmlformats.org/officeDocument/2006/customXml" ds:itemID="{62DFFE41-BDE8-44AF-A80B-36F1F2113196}"/>
</file>

<file path=customXml/itemProps3.xml><?xml version="1.0" encoding="utf-8"?>
<ds:datastoreItem xmlns:ds="http://schemas.openxmlformats.org/officeDocument/2006/customXml" ds:itemID="{738F2179-8B30-48EA-A56A-1294493513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Rekapitulace stavby</vt:lpstr>
      <vt:lpstr>SO 100.1 - Úsek 1 - Nácho...</vt:lpstr>
      <vt:lpstr>SO 100.2 - Úsek 2 - Mezil...</vt:lpstr>
      <vt:lpstr>SO 100.3 - Úsek 3 - Třebe...</vt:lpstr>
      <vt:lpstr>SO 100.4 - Úsek 4 - Běcho...</vt:lpstr>
      <vt:lpstr>ON - Ostatní náklady</vt:lpstr>
      <vt:lpstr>VRN - Vedlejší rozpočtové...</vt:lpstr>
      <vt:lpstr>Pokyny pro vyplnění</vt:lpstr>
      <vt:lpstr>'ON - Ostatní náklady'!Názvy_tisku</vt:lpstr>
      <vt:lpstr>'Rekapitulace stavby'!Názvy_tisku</vt:lpstr>
      <vt:lpstr>'SO 100.1 - Úsek 1 - Nácho...'!Názvy_tisku</vt:lpstr>
      <vt:lpstr>'SO 100.2 - Úsek 2 - Mezil...'!Názvy_tisku</vt:lpstr>
      <vt:lpstr>'SO 100.3 - Úsek 3 - Třebe...'!Názvy_tisku</vt:lpstr>
      <vt:lpstr>'SO 100.4 - Úsek 4 - Běcho...'!Názvy_tisku</vt:lpstr>
      <vt:lpstr>'VRN - Vedlejší rozpočtové...'!Názvy_tisku</vt:lpstr>
      <vt:lpstr>'ON - Ostatní náklady'!Oblast_tisku</vt:lpstr>
      <vt:lpstr>'Pokyny pro vyplnění'!Oblast_tisku</vt:lpstr>
      <vt:lpstr>'Rekapitulace stavby'!Oblast_tisku</vt:lpstr>
      <vt:lpstr>'SO 100.1 - Úsek 1 - Nácho...'!Oblast_tisku</vt:lpstr>
      <vt:lpstr>'SO 100.2 - Úsek 2 - Mezil...'!Oblast_tisku</vt:lpstr>
      <vt:lpstr>'SO 100.3 - Úsek 3 - Třebe...'!Oblast_tisku</vt:lpstr>
      <vt:lpstr>'SO 100.4 - Úsek 4 - Běcho...'!Oblast_tisku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2026-03-31T10:36:55Z</dcterms:created>
  <dcterms:modified xsi:type="dcterms:W3CDTF">2026-03-31T10:37:34Z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0x0101006ED60FC3E305F94582BD302145C539E0</vt:lpwstr>
  </property>
</Properties>
</file>